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20" windowWidth="12615" windowHeight="11355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реализации'!$A$10:$AD$125</definedName>
    <definedName name="_xlnm._FilterDatabase" localSheetId="0" hidden="1">Финансирование!$A$11:$AH$76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реализации'!$A$1:$Q$130</definedName>
    <definedName name="_xlnm.Print_Area" localSheetId="1">'Показатели, критерии'!$A$1:$G$69</definedName>
    <definedName name="_xlnm.Print_Area" localSheetId="0">Финансирование!$A$1:$AA$90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W78" i="3" l="1"/>
  <c r="X78" i="3" s="1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80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9" i="3"/>
  <c r="X79" i="3" s="1"/>
  <c r="W80" i="3"/>
  <c r="W81" i="3"/>
  <c r="X81" i="3" s="1"/>
  <c r="W82" i="3"/>
  <c r="X82" i="3" s="1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38" i="3"/>
  <c r="T38" i="3"/>
  <c r="S38" i="3"/>
  <c r="R38" i="3"/>
  <c r="N38" i="3"/>
  <c r="T72" i="3" l="1"/>
  <c r="T74" i="3"/>
  <c r="P13" i="1"/>
  <c r="J101" i="3" l="1"/>
  <c r="N106" i="3" l="1"/>
  <c r="N107" i="3"/>
  <c r="T83" i="3"/>
  <c r="T84" i="3"/>
  <c r="T85" i="3"/>
  <c r="R83" i="3"/>
  <c r="R84" i="3"/>
  <c r="R85" i="3"/>
  <c r="R81" i="3"/>
  <c r="R82" i="3"/>
  <c r="T81" i="3"/>
  <c r="T82" i="3"/>
  <c r="T78" i="3"/>
  <c r="T79" i="3"/>
  <c r="T80" i="3"/>
  <c r="R78" i="3"/>
  <c r="R79" i="3"/>
  <c r="R80" i="3"/>
  <c r="O101" i="3" l="1"/>
  <c r="P101" i="3"/>
  <c r="L101" i="3"/>
  <c r="M101" i="3"/>
  <c r="K101" i="3"/>
  <c r="I101" i="3"/>
  <c r="I72" i="3" l="1"/>
  <c r="J72" i="3"/>
  <c r="I73" i="3"/>
  <c r="J73" i="3"/>
  <c r="I74" i="3"/>
  <c r="J74" i="3"/>
  <c r="U108" i="3" l="1"/>
  <c r="T65" i="3" l="1"/>
  <c r="R65" i="3"/>
  <c r="T60" i="3"/>
  <c r="R60" i="3"/>
  <c r="T40" i="3"/>
  <c r="R40" i="3"/>
  <c r="N116" i="3" l="1"/>
  <c r="N115" i="3"/>
  <c r="N113" i="3"/>
  <c r="N112" i="3"/>
  <c r="N110" i="3"/>
  <c r="N109" i="3"/>
  <c r="N100" i="3"/>
  <c r="N101" i="3" s="1"/>
  <c r="U114" i="3"/>
  <c r="N114" i="3" s="1"/>
  <c r="U111" i="3"/>
  <c r="N111" i="3" s="1"/>
  <c r="X111" i="3" s="1"/>
  <c r="U105" i="3"/>
  <c r="N105" i="3" s="1"/>
  <c r="N71" i="3"/>
  <c r="N66" i="3"/>
  <c r="N57" i="3"/>
  <c r="N56" i="3"/>
  <c r="N55" i="3"/>
  <c r="N53" i="3"/>
  <c r="N52" i="3"/>
  <c r="N51" i="3"/>
  <c r="N49" i="3"/>
  <c r="N47" i="3"/>
  <c r="N45" i="3"/>
  <c r="N43" i="3"/>
  <c r="N41" i="3"/>
  <c r="N37" i="3"/>
  <c r="N36" i="3"/>
  <c r="N32" i="3"/>
  <c r="N29" i="3"/>
  <c r="N26" i="3"/>
  <c r="N20" i="3"/>
  <c r="N19" i="3"/>
  <c r="N12" i="3"/>
  <c r="U58" i="3"/>
  <c r="N58" i="3" s="1"/>
  <c r="U54" i="3"/>
  <c r="N54" i="3" s="1"/>
  <c r="U35" i="3"/>
  <c r="N35" i="3" s="1"/>
  <c r="T13" i="3" l="1"/>
  <c r="T14" i="3"/>
  <c r="T15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9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1" i="3"/>
  <c r="T62" i="3"/>
  <c r="T63" i="3"/>
  <c r="T64" i="3"/>
  <c r="T66" i="3"/>
  <c r="T67" i="3"/>
  <c r="T68" i="3"/>
  <c r="T69" i="3"/>
  <c r="T70" i="3"/>
  <c r="T71" i="3"/>
  <c r="T75" i="3"/>
  <c r="T76" i="3"/>
  <c r="T77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2" i="3"/>
  <c r="S57" i="3"/>
  <c r="N108" i="3" l="1"/>
  <c r="S49" i="3"/>
  <c r="S47" i="3"/>
  <c r="S45" i="3"/>
  <c r="S43" i="3"/>
  <c r="S41" i="3"/>
  <c r="S29" i="3" l="1"/>
  <c r="S26" i="3"/>
  <c r="S20" i="3"/>
  <c r="S19" i="3"/>
  <c r="S12" i="3"/>
  <c r="R13" i="3" l="1"/>
  <c r="R14" i="3"/>
  <c r="R15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9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1" i="3"/>
  <c r="R62" i="3"/>
  <c r="R63" i="3"/>
  <c r="R64" i="3"/>
  <c r="R66" i="3"/>
  <c r="R67" i="3"/>
  <c r="R68" i="3"/>
  <c r="R69" i="3"/>
  <c r="R70" i="3"/>
  <c r="R71" i="3"/>
  <c r="R75" i="3"/>
  <c r="R76" i="3"/>
  <c r="R77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2" i="3"/>
  <c r="P48" i="1" l="1"/>
  <c r="K48" i="1"/>
  <c r="E48" i="1"/>
  <c r="T48" i="1" l="1"/>
  <c r="S12" i="1" l="1"/>
  <c r="K74" i="3" l="1"/>
  <c r="L74" i="3"/>
  <c r="M74" i="3"/>
  <c r="N74" i="3"/>
  <c r="O74" i="3"/>
  <c r="K73" i="3"/>
  <c r="L73" i="3"/>
  <c r="M73" i="3"/>
  <c r="N73" i="3"/>
  <c r="T73" i="3" s="1"/>
  <c r="O73" i="3"/>
  <c r="K72" i="3"/>
  <c r="L72" i="3"/>
  <c r="N72" i="3"/>
  <c r="O72" i="3"/>
  <c r="M72" i="3"/>
  <c r="P72" i="3"/>
  <c r="T101" i="3" l="1"/>
  <c r="R74" i="3"/>
  <c r="R101" i="3"/>
  <c r="R72" i="3"/>
  <c r="R73" i="3"/>
  <c r="T72" i="1"/>
  <c r="J102" i="3" l="1"/>
  <c r="K102" i="3"/>
  <c r="L102" i="3"/>
  <c r="M102" i="3"/>
  <c r="N102" i="3"/>
  <c r="O102" i="3"/>
  <c r="P102" i="3"/>
  <c r="I102" i="3"/>
  <c r="R102" i="3" l="1"/>
  <c r="T102" i="3"/>
  <c r="P120" i="3"/>
  <c r="O120" i="3"/>
  <c r="N120" i="3"/>
  <c r="M120" i="3"/>
  <c r="L120" i="3"/>
  <c r="K120" i="3"/>
  <c r="J120" i="3"/>
  <c r="I120" i="3"/>
  <c r="P119" i="3"/>
  <c r="O119" i="3"/>
  <c r="N119" i="3"/>
  <c r="M119" i="3"/>
  <c r="L119" i="3"/>
  <c r="K119" i="3"/>
  <c r="J119" i="3"/>
  <c r="I119" i="3"/>
  <c r="S111" i="3"/>
  <c r="S108" i="3"/>
  <c r="S105" i="3"/>
  <c r="S104" i="3"/>
  <c r="S75" i="3"/>
  <c r="P74" i="3"/>
  <c r="P73" i="3"/>
  <c r="V66" i="3"/>
  <c r="T11" i="3"/>
  <c r="S11" i="3"/>
  <c r="T119" i="3" l="1"/>
  <c r="T120" i="3"/>
  <c r="R119" i="3"/>
  <c r="R120" i="3"/>
  <c r="J118" i="3"/>
  <c r="J121" i="3" s="1"/>
  <c r="P118" i="3"/>
  <c r="I123" i="3"/>
  <c r="J122" i="3"/>
  <c r="J123" i="3"/>
  <c r="M118" i="3"/>
  <c r="M122" i="3"/>
  <c r="K118" i="3"/>
  <c r="K122" i="3"/>
  <c r="O122" i="3"/>
  <c r="K123" i="3"/>
  <c r="O123" i="3"/>
  <c r="I118" i="3"/>
  <c r="I122" i="3"/>
  <c r="M123" i="3"/>
  <c r="L122" i="3"/>
  <c r="P122" i="3"/>
  <c r="L123" i="3"/>
  <c r="P123" i="3"/>
  <c r="N123" i="3"/>
  <c r="N118" i="3"/>
  <c r="N122" i="3"/>
  <c r="O118" i="3"/>
  <c r="L118" i="3"/>
  <c r="T13" i="1"/>
  <c r="T12" i="1" s="1"/>
  <c r="T118" i="3" l="1"/>
  <c r="T123" i="3"/>
  <c r="S123" i="3"/>
  <c r="S122" i="3"/>
  <c r="T122" i="3"/>
  <c r="R118" i="3"/>
  <c r="R123" i="3"/>
  <c r="R122" i="3"/>
  <c r="N121" i="3"/>
  <c r="O121" i="3"/>
  <c r="K121" i="3"/>
  <c r="P121" i="3"/>
  <c r="M121" i="3"/>
  <c r="I121" i="3"/>
  <c r="L121" i="3"/>
  <c r="R12" i="1"/>
  <c r="N13" i="1"/>
  <c r="O13" i="1"/>
  <c r="N72" i="1"/>
  <c r="P72" i="1"/>
  <c r="T121" i="3" l="1"/>
  <c r="S121" i="3"/>
  <c r="R121" i="3"/>
  <c r="N12" i="1"/>
  <c r="P12" i="1" l="1"/>
  <c r="D13" i="1"/>
  <c r="F13" i="1"/>
  <c r="G13" i="1"/>
  <c r="H13" i="1"/>
  <c r="I13" i="1"/>
  <c r="J13" i="1"/>
  <c r="L13" i="1"/>
  <c r="M13" i="1"/>
  <c r="D72" i="1" l="1"/>
  <c r="D12" i="1" s="1"/>
  <c r="I72" i="1" l="1"/>
  <c r="J72" i="1"/>
  <c r="I12" i="1" l="1"/>
  <c r="H12" i="1"/>
  <c r="K72" i="1" l="1"/>
  <c r="E72" i="1"/>
  <c r="L12" i="1"/>
  <c r="J12" i="1"/>
</calcChain>
</file>

<file path=xl/sharedStrings.xml><?xml version="1.0" encoding="utf-8"?>
<sst xmlns="http://schemas.openxmlformats.org/spreadsheetml/2006/main" count="1679" uniqueCount="511">
  <si>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</si>
  <si>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</si>
  <si>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</si>
  <si>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</si>
  <si>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</si>
  <si>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</si>
  <si>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</si>
  <si>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</si>
  <si>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</si>
  <si>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</si>
  <si>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</si>
  <si>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</si>
  <si>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</si>
  <si>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</si>
  <si>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</si>
  <si>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</si>
  <si>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</si>
  <si>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</si>
  <si>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</si>
  <si>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</si>
  <si>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</si>
  <si>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</si>
  <si>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</si>
  <si>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</si>
  <si>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</si>
  <si>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</si>
  <si>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</si>
  <si>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</si>
  <si>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</si>
  <si>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</si>
  <si>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</si>
  <si>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</si>
  <si>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</si>
  <si>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</si>
  <si>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</si>
  <si>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</si>
  <si>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</si>
  <si>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</si>
  <si>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</si>
  <si>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</si>
  <si>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</si>
  <si>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</si>
  <si>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</si>
  <si>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</si>
  <si>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</si>
  <si>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</si>
  <si>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</si>
  <si>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</si>
  <si>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</si>
  <si>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</si>
  <si>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</si>
  <si>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</si>
  <si>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</si>
  <si>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</si>
  <si>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</si>
  <si>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</si>
  <si>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</si>
  <si>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</si>
  <si>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</si>
  <si>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</si>
  <si>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</si>
  <si>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</si>
  <si>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</si>
  <si>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</si>
  <si>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</si>
  <si>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</si>
  <si>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</si>
  <si>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</si>
  <si>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</si>
  <si>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</si>
  <si>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</si>
  <si>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</si>
  <si>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</si>
  <si>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</si>
  <si>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</si>
  <si>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</si>
  <si>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</si>
  <si>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</si>
  <si>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</si>
  <si>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</si>
  <si>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</si>
  <si>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</si>
  <si>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</si>
  <si>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</si>
  <si>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</si>
  <si>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</si>
  <si>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</si>
  <si>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</si>
  <si>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</si>
  <si>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</si>
  <si>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</si>
  <si>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</si>
  <si>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</si>
  <si>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</si>
  <si>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</si>
  <si>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</si>
  <si>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</si>
  <si>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</si>
  <si>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</si>
  <si>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</si>
  <si>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</si>
  <si>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</si>
  <si>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</si>
  <si>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</si>
  <si>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</si>
  <si>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</si>
  <si>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</si>
  <si>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</si>
  <si>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</si>
  <si>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</si>
  <si>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</si>
  <si>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</si>
  <si>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</si>
  <si>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</si>
  <si>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</si>
  <si>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</si>
  <si>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</si>
  <si>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</si>
  <si>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</si>
  <si>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</si>
  <si>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</si>
  <si>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</si>
  <si>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</si>
  <si>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</si>
  <si>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</si>
  <si>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</si>
  <si>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</si>
  <si>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</si>
  <si>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</si>
  <si>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</si>
  <si>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</si>
  <si>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</si>
  <si>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</si>
  <si>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</si>
  <si>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</si>
  <si>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</si>
  <si>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</si>
  <si>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</si>
  <si>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</si>
  <si>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</si>
  <si>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</si>
  <si>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</si>
  <si>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</si>
  <si>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</si>
  <si>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</si>
  <si>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</si>
  <si>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</si>
  <si>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</si>
  <si>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</si>
  <si>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</si>
  <si>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</si>
  <si>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</si>
  <si>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</si>
  <si>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</si>
  <si>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</si>
  <si>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</si>
  <si>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</si>
  <si>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</si>
  <si>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</si>
  <si>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</si>
  <si>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</si>
  <si>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</si>
  <si>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</si>
  <si>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</si>
  <si>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</si>
  <si>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</si>
  <si>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</si>
  <si>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</si>
  <si>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</si>
  <si>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</si>
  <si>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</si>
  <si>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</si>
  <si>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</si>
  <si>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</si>
  <si>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</si>
  <si>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</si>
  <si>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</si>
  <si>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</si>
  <si>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</si>
  <si>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</si>
  <si>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</si>
  <si>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</si>
  <si>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</si>
  <si>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</si>
  <si>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</si>
  <si>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</si>
  <si>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</si>
  <si>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</si>
  <si>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</si>
  <si>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</si>
  <si>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(И.О. Фамилия)      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</si>
  <si>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</si>
  <si>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</si>
  <si>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</si>
  <si>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</si>
  <si>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</si>
  <si>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</si>
  <si>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</si>
  <si>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</si>
  <si>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</si>
  <si>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</si>
  <si>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</si>
  <si>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</si>
  <si>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</si>
  <si>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</si>
  <si>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</si>
  <si>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</si>
  <si>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</si>
  <si>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</si>
  <si>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</si>
  <si>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</si>
  <si>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</si>
  <si>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</si>
  <si>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</si>
  <si>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</si>
  <si>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</si>
  <si>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</si>
  <si>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</si>
  <si>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</si>
  <si>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</si>
  <si>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</si>
  <si>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</si>
  <si>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</si>
  <si>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</si>
  <si>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</si>
  <si>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</si>
  <si>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</si>
  <si>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</si>
  <si>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</si>
  <si>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</si>
  <si>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</si>
  <si>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</si>
  <si>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</si>
  <si>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</si>
  <si>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</si>
  <si>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</si>
  <si>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</si>
  <si>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</si>
  <si>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</si>
  <si>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</si>
  <si>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</si>
  <si>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</si>
  <si>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</si>
  <si>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</si>
  <si>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</si>
  <si>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</si>
  <si>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</si>
  <si>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</si>
  <si>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</si>
  <si>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</si>
  <si>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</si>
  <si>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</si>
  <si>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</si>
  <si>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</si>
  <si>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</si>
  <si>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</si>
  <si>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</si>
  <si>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</si>
  <si>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</si>
  <si>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</si>
  <si>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</si>
  <si>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</si>
  <si>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</si>
  <si>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</si>
  <si>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</si>
  <si>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Начальник отдела анализа, прогноза и мониторинга трудовых ресурсов в управлении занятости населения Л.И. Чурсина</t>
  </si>
  <si>
    <t>Начальник отдела анализа, прогноза и мониторинга трудовых ресурсов в управлении занятости населения Л.И.Чурсина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</si>
  <si>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</si>
  <si>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</si>
  <si>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</si>
  <si>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</si>
  <si>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</si>
  <si>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</si>
  <si>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</si>
  <si>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</si>
  <si>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</si>
  <si>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</si>
  <si>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</si>
  <si>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</si>
  <si>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</si>
  <si>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</si>
  <si>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</si>
  <si>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</si>
  <si>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</si>
  <si>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</si>
  <si>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</si>
  <si>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</si>
  <si>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</si>
  <si>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</si>
  <si>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</si>
  <si>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</si>
  <si>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</si>
  <si>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1.2.8</t>
  </si>
  <si>
    <t>1.3.3</t>
  </si>
  <si>
    <t>2.20</t>
  </si>
  <si>
    <t>Численность лиц предпенсионного возраста, прошедших профессиональное обучение или получивших дополнительное профессиональное образование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</si>
  <si>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2.21</t>
  </si>
  <si>
    <t xml:space="preserve">Численность работников предприятий - участников регионального проекта "Адресная поддержка повышения производительности труда на предприятиях",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</si>
  <si>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</si>
  <si>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</si>
  <si>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2.23</t>
  </si>
  <si>
    <t>Уровень удовлетворенности соискателей - получателей услуг по подбору вакансий услугами служб занятости, которые осуществляют внедрение единых требований</t>
  </si>
  <si>
    <t>2.24</t>
  </si>
  <si>
    <t>Уровень удовлетворенности работодателей - получателей услуг по подбору работников услугами служб занятости, которые осуществляют внедрение единых требований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</si>
  <si>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</si>
  <si>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Организация профессионального обучения и дополнительного профессионального образования лиц предпенсионного возраста, состоящих в трудовых отношениях или ищущих работу и обратившихся в органы службы занятости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</si>
  <si>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</si>
  <si>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выполнение оценивается по итогам года</t>
  </si>
  <si>
    <t>прогноз баланса трудовых ресурсов Краснодарского края  будет разработан в IV квартале</t>
  </si>
  <si>
    <t>показатель рассчитывается по итогам года</t>
  </si>
  <si>
    <r>
      <t>Причины неполного кассового исполнения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</si>
  <si>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на 7,1%</t>
  </si>
  <si>
    <t>на 1 %</t>
  </si>
  <si>
    <t>показатель формируется по итогам года</t>
  </si>
  <si>
    <t>создание отраслевого центра планируется в 4 квартале 2019 года</t>
  </si>
  <si>
    <t>согласование не менее 5 учебных программ</t>
  </si>
  <si>
    <t>организация не менее 2 краевых конкурсов по охране труда</t>
  </si>
  <si>
    <t xml:space="preserve"> не выполнено</t>
  </si>
  <si>
    <t xml:space="preserve"> выполнено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</si>
  <si>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</si>
  <si>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</si>
  <si>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</si>
  <si>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</si>
  <si>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</si>
  <si>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</si>
  <si>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 xml:space="preserve">проведение  презентаций,  выпуск буклетов (листовок), размещение информации в СМИ </t>
  </si>
  <si>
    <t>проведение 2 презентаций, 5 тыс. буклетов (листовок), размещение информации в СМИ -2 публикаций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</si>
  <si>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</si>
  <si>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2.25</t>
  </si>
  <si>
    <t>2.26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</si>
  <si>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</si>
  <si>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</si>
  <si>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</si>
  <si>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</si>
  <si>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</si>
  <si>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</si>
  <si>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</si>
  <si>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</si>
  <si>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</si>
  <si>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</si>
  <si>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</si>
  <si>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</si>
  <si>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</si>
  <si>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</si>
  <si>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</si>
  <si>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</si>
  <si>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</si>
  <si>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Приказом Министерства труда и социальной защиты Российской Федерации от 27 июня 2019 г. № 448 "О внесении изменений в приказ Министерства труда и социальной защиты Российской Федерации от        29 апреля 2019 г. № 302 "Об утверждении Единых требований к организации деятельности органов службы занятости в части требований к помещениям и оснащению рабочих мест" внесены изменения в приказ Министерства труда и социальной защиты Российской Федерации. 
от 29 апреля      2019 г. № 302 "Об утверждении Единых требований к организации деятельности органов службы занятости в части требований к помещениям и оснащению рабочих мест", таким образом, Единые требования утверждены в полном объеме. Реализация регионального проекта запланирована на IV квартал 2019 года </t>
  </si>
  <si>
    <t>опрос инвалидов будет  проведен в IV квартале</t>
  </si>
  <si>
    <t>Организация переобучения, повышения квалификации работников предприятий запланирована на III-IV квартал 2019 года.</t>
  </si>
  <si>
    <t>Показатель оценивается по данным ежегодного мониторинга министерства труда и социального развития Краснодарского края</t>
  </si>
  <si>
    <t>по данным анкетирования участников госпрограммы, проводимого центрами занятости населения по итогам 2019 года. Срок получения фактического значения целевого показателя - 15 января 2020 года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</si>
  <si>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</si>
  <si>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</si>
  <si>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</si>
  <si>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</si>
  <si>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</si>
  <si>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 xml:space="preserve">департамент по делам казачества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</si>
  <si>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</si>
  <si>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организовано внедрение единых требований к организации деятельности государственных учреждений службы занятости в пилотном государственном казенном учреждении Краснодарского края центре занятости населения города Краснодара</t>
  </si>
  <si>
    <t>увеличено количество рабочих мест в организациях края, на которых проведена специальная оценка условий труда на 21,6 %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</si>
  <si>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</si>
  <si>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</si>
  <si>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>Министерством экономики Краснодарского края в июне-июле 2019 года организована работа по заключению соглашений о взаимодействии при реализации мероприятий национального проекта с предприятиями, зарегистрированными на сайте производительность.рф.
В настоящее время заключены соглашения с 30 предприятиями. Информация направлена в ГКУ КК ЦЗН для организации работы с предприятиями по определению направлений подготовки (программ обучения) для переобучения, повышения квалификации работников предприятий – участников национального проекта, участвующих в повышении производительности труда.</t>
  </si>
  <si>
    <t>Итоги прогноза дополнительной потребности отраслевых организаций Краснодарского края                              в квалифицированных кадрах на период до 2026 года сформированы и направлены в министерство образования, науки и молодежной политики Краснодарского края для использования в работе по формированию контрольных цифр приема в профессиональные образовательные организации края                                (№ 204-16366/19-22.4-15 от 28.06.2019) и отраслевые министерства и департаменты (№204-16367/19-22.4-15 от 28.06.2019)</t>
  </si>
  <si>
    <t>29.03.2019,
28.06.2019</t>
  </si>
  <si>
    <t>1.5.4</t>
  </si>
  <si>
    <t>29.03.2019, 28.06.2019</t>
  </si>
  <si>
    <t>Доля сохранивших занятость работников предпенсионного возраста, прошедших профессиональное обучение или получивших до-полнительное профессиональное образование, в численности работников предпенсионного возраста, прошедших обучение</t>
  </si>
  <si>
    <t>Доля занятых в численности лиц предпенсионного возраста, прошедших профессиональ-ное обучение или получивших дополнитель-ное профессиональное образование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</si>
  <si>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</si>
  <si>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</si>
  <si>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</si>
  <si>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</si>
  <si>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анализа, прогноза и мониторинга трудовых ресурсов в управлении занятости населения
Чурсина Л.И.,
начальник отдела автоматизации и информационных технологий
Воробьев Е.Е.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</si>
  <si>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</si>
  <si>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</si>
  <si>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</si>
  <si>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</si>
  <si>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</si>
  <si>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Начальник отдела реализации национальных проектов 
и государственных программ</t>
  </si>
  <si>
    <t>О.Г. Лычагина</t>
  </si>
  <si>
    <t>1.3.1.7</t>
  </si>
  <si>
    <t>Финансовое обеспечение оргнаов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</si>
  <si>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</si>
  <si>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</si>
  <si>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</si>
  <si>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</si>
  <si>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</si>
  <si>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</si>
  <si>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</si>
  <si>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</si>
  <si>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</si>
  <si>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</si>
  <si>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</si>
  <si>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</si>
  <si>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</si>
  <si>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</si>
  <si>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за май-июль</t>
    </r>
  </si>
  <si>
    <r>
      <t>15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</si>
  <si>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91,6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</si>
  <si>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3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</si>
  <si>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815,1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</si>
  <si>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992,1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</si>
  <si>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121559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</si>
  <si>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128101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</si>
  <si>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196623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</si>
  <si>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199879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</si>
  <si>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13,5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</si>
  <si>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13,2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</si>
  <si>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t>5)</t>
    </r>
    <r>
      <rPr>
        <sz val="10"/>
        <color indexed="8"/>
        <rFont val="Times New Roman"/>
        <family val="1"/>
        <charset val="204"/>
      </rPr>
      <t>Информация представлена на 6 месяцев 2019 года в связи с ежеквартальным мониторингом состояния охраны труда в Краснодарском крае</t>
    </r>
  </si>
  <si>
    <t>23.04.2019, 29.11.2019</t>
  </si>
  <si>
    <t>31.05.2019, 20.08.2019</t>
  </si>
  <si>
    <t xml:space="preserve">С 2019 года уполномоченным органом в Краснодарском крае по определению потребности в привлечении иностранных работников, в том числе увеличению (уменьшению) размера потребности в привлечении иностранных работников является управление по мграционным вопросам администрации Краснодарского края (основание - постановление главы администрации (губернатора) Краснодарского края от 5.02. 2019  № 54 "О создании управления по миграционным вопросам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</si>
  <si>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</si>
  <si>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</si>
  <si>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</si>
  <si>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</si>
  <si>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мини-стерству труда и социаль-ного развития Краснодар-ского края государствен-ных казенных учреждений Краснодарского края в ча-сти проведения специаль-ной оценки условий труда на рабочих местах</t>
  </si>
  <si>
    <t xml:space="preserve">начальник отдела управления охраны труда и социальных гарантий в управ-лении труда мини-стерства труда и социального разви-тия Краснодарско-го края
Мацокин А.М.
</t>
  </si>
  <si>
    <t xml:space="preserve">09.01.2019
</t>
  </si>
  <si>
    <t xml:space="preserve">ведущий консультант отдела бюджетного планирования и финансирования министерства образования, науки и молодежной политики Краснодарского края
Зозуля А.Г.
</t>
  </si>
  <si>
    <t>Финансовое обеспечение подведомственных депар-таменту ветеринарии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</si>
  <si>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Финансовое обеспечение подведомственных мини-стерству гражданской обороны  и чрезвычайных ситуаций Краснодарского края государственных ка-зенных учреждений Крас-нодарского края в части проведения специальной оценки условий труда на рабочих местах</t>
  </si>
  <si>
    <t xml:space="preserve">ведущий консультант отдела по вопросам гос. службы и кадров министерства гражданской обороны  и чрезвычайных ситуаций Краснодарского края
Кожухарь Е.А.
</t>
  </si>
  <si>
    <t xml:space="preserve">начальник отдела финансового, бухгалтерского учета и контроля департамента ветеринарии Краснодарского края
Егорова Н.В.
</t>
  </si>
  <si>
    <t xml:space="preserve">ведущий консуль-тант отдела по управлению мате-риально-техническими ре-сурсами министер-ства здравоохране-ния Краснодарско-го края
Клещева Л.И.
</t>
  </si>
  <si>
    <t>Финансовое обеспечение подведомственных министерству физической культуры и спорта Краснодар-ского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</si>
  <si>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ведущий консуль-тант отдела 
правовой и кадровой работы министерства физической культуры и спорта Краснодарского края
Фокина Е.Н.
</t>
  </si>
  <si>
    <t xml:space="preserve">начальник финансово-экономического отдела департамента по архитектуре и градостроительству Краснодарского края 
Марковская Н.А.
</t>
  </si>
  <si>
    <t xml:space="preserve">начальник отдела правовой, кадровой и финансовой работы департамент по делам казачества и военным вопросам Краснодарского края 
Денисенко М.А.
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</si>
  <si>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</si>
  <si>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</si>
  <si>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</si>
  <si>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</si>
  <si>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Профессиональное обучение и дополнительное профессиональное образование граждан предпенсионного возраста, состоящих в трудовых отношениях или ищущих работу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</si>
  <si>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</si>
  <si>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</si>
  <si>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</si>
  <si>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</si>
  <si>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</si>
  <si>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</si>
  <si>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</si>
  <si>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</si>
  <si>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Разработка программы "нулевого травматизма", рекомендуемой для внед-рения в организациях Краснодарского края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</si>
  <si>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</si>
  <si>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</si>
  <si>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за  9 месяцев 2019 года</t>
  </si>
  <si>
    <t>Салатгереева Каралина Сайгитбаталовна</t>
  </si>
  <si>
    <t>+7 (861) 259-22-97</t>
  </si>
  <si>
    <t>за 9 месяцев 2019 года</t>
  </si>
  <si>
    <t>1,6/60,6</t>
  </si>
  <si>
    <t>поступило 142 запроса на 827 рабочих мест, вынесено 139 заключений, из них 134 положительных  или частично положительных на 731 рабочее место, 5 отрицательных на  26 рабочих мест</t>
  </si>
  <si>
    <r>
      <t>4,7</t>
    </r>
    <r>
      <rPr>
        <vertAlign val="superscript"/>
        <sz val="12"/>
        <color theme="1"/>
        <rFont val="Times New Roman"/>
        <family val="1"/>
        <charset val="204"/>
      </rPr>
      <t>4)</t>
    </r>
  </si>
  <si>
    <t>09.01.2019,
08.02.2019,
07.03.2019, 08.04.2019, 08.05.2019, 10.06.2019,
10.07.2019, 09.08.2019, 10.09.2019</t>
  </si>
  <si>
    <t>29.03.2019, 28.06.2019, 30.09.2019</t>
  </si>
  <si>
    <t>26.04.2019, 04.10.2019</t>
  </si>
  <si>
    <t>За 9 месяцев 2019 года охват мониторингом составил 80,5 % от общего количества работающих в крае</t>
  </si>
  <si>
    <t>информация по освоению  работодателями части страховых взносов в ФСС РФ  на предупредительные меры по охране труда будет после приема и обработки отчетов страхователей (после 26.10.2019)</t>
  </si>
  <si>
    <t>уровень смертельного травматизма снизился на 17,6 % в сравнении с аналогичным периодом 2018 года</t>
  </si>
  <si>
    <t>Разработан приказ министерства труда и социального развития Краснодарского края от 17.09.2019 №1649 "О проведении месячника "Безопасный труд" в организациях агропромышленного комплекса Краснодарского края; приказ министерства труда и социального развития Краснодарского края  от 17.09.2019 № 1648 «О проведении краевого конкурса детских рисунков «Я выбираю безопасный труд»</t>
  </si>
  <si>
    <t xml:space="preserve">Организация переобучения, повышения квалификации работников предприятий запланирована на III-IV квартал 2019 года. Министерством экономики Краснодарского края в июне-августе 2019 года организована работа по заключению соглашений о взаимодействии при реализации мероприятий национального проекта с предприятиями, зарегистрированными на сайте производительность.рф.
В настоящее время заключены соглашения с 60 предприятиями. По результатам  встреч центров занятости населения с предприятиями установлено, что планируют профобучение работников в 2020 г. 18 предприятий; не нуждаются в профобучении работников 24 предприятия;  15 предприятий имеют потребность в обучении 153 работников  (153% от плана на 2019 г.); 1 предприятие не приняло решение о количестве работников, которых необходимо обучить; 2 предприятия планируют расторгнуть соглашение с министерством экономики Краснодарского края. Переобучение или повышение квалификации 153 работников 15 предприятий, заявивших потребность в профобучении, запланировано  на октябрь-декабрь 2019 г. Направлены на профобучение 94 работника, для профобучения 59 работников проводятся конкурсные процедуры, начало обучения планируется в ноябре 2019 г. </t>
  </si>
  <si>
    <r>
      <t>36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</si>
  <si>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6</t>
    </r>
    <r>
      <rPr>
        <vertAlign val="superscript"/>
        <sz val="11"/>
        <color theme="1"/>
        <rFont val="Times New Roman"/>
        <family val="1"/>
        <charset val="204"/>
      </rPr>
      <t>5)</t>
    </r>
  </si>
  <si>
    <r>
      <t>584</t>
    </r>
    <r>
      <rPr>
        <vertAlign val="superscript"/>
        <sz val="12"/>
        <color theme="1"/>
        <rFont val="Times New Roman"/>
        <family val="1"/>
        <charset val="204"/>
      </rPr>
      <t>5)</t>
    </r>
  </si>
  <si>
    <t>31.09.2019</t>
  </si>
  <si>
    <t>09.01.2019,
08.02.2019,
07.03.2019,
10.04.2019,
10.05.2019,
10.06.2019,
10.07.2019, 09.08.2019, 10.09.2019, 10.10.2019, 08.11.2019, 10.12.2019, 10.01.2020</t>
  </si>
  <si>
    <t>29.03.2019,
28.06.2019, 26.09.2019</t>
  </si>
  <si>
    <t>01.03.2019,
25.06.2019, 25.09.2019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</si>
  <si>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</si>
  <si>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1.1.3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</si>
  <si>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</si>
  <si>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</si>
  <si>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</si>
  <si>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29.03.2019,
28.06.2019, 30.09.2019, 31.12.2019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</si>
  <si>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</si>
  <si>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03.05.2019, 14.06.2019</t>
  </si>
  <si>
    <t>Контрольное событие 1.1.6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</si>
  <si>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1.1.6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</si>
  <si>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</si>
  <si>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</si>
  <si>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</si>
  <si>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</si>
  <si>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</si>
  <si>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</si>
  <si>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</si>
  <si>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</si>
  <si>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1.2.3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</si>
  <si>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</si>
  <si>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Контрольное событие 1.2.5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</si>
  <si>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Контрольное событие 1.2.6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</si>
  <si>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</si>
  <si>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</si>
  <si>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</si>
  <si>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</si>
  <si>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</si>
  <si>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</si>
  <si>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</si>
  <si>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</si>
  <si>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показатель рассчитывается раз в пол года</t>
  </si>
  <si>
    <t>отсутствие потребности участников Региональной программы переселения соотечественников в получении компенсации расходов на первичное медицинское обследование</t>
  </si>
  <si>
    <r>
      <t>5,0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</si>
  <si>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72,0</t>
    </r>
    <r>
      <rPr>
        <vertAlign val="superscript"/>
        <sz val="12"/>
        <color theme="1"/>
        <rFont val="Times New Roman"/>
        <family val="1"/>
        <charset val="204"/>
      </rPr>
      <t>5)</t>
    </r>
  </si>
  <si>
    <r>
      <rPr>
        <sz val="12"/>
        <color theme="1"/>
        <rFont val="Times New Roman"/>
        <family val="1"/>
        <charset val="204"/>
      </rPr>
      <t>31</t>
    </r>
    <r>
      <rPr>
        <vertAlign val="superscript"/>
        <sz val="12"/>
        <color theme="1"/>
        <rFont val="Times New Roman"/>
        <family val="1"/>
        <charset val="204"/>
      </rPr>
      <t>5)</t>
    </r>
  </si>
  <si>
    <t>6435)</t>
  </si>
  <si>
    <r>
      <t>41,0</t>
    </r>
    <r>
      <rPr>
        <vertAlign val="superscript"/>
        <sz val="12"/>
        <color theme="1"/>
        <rFont val="Times New Roman"/>
        <family val="1"/>
        <charset val="204"/>
      </rPr>
      <t>5)</t>
    </r>
  </si>
  <si>
    <t>на 0,5 %</t>
  </si>
  <si>
    <t>снижение уровня смертельного травматизма на 0,5 %</t>
  </si>
  <si>
    <t>________________________</t>
  </si>
  <si>
    <t xml:space="preserve">             (подпись)        </t>
  </si>
  <si>
    <t xml:space="preserve">      (И.О. Фамилия)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</si>
</sst>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000"/>
    <numFmt numFmtId="171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08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2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6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0" xfId="0" applyFont="1" applyFill="1" applyAlignment="1"/>
    <xf numFmtId="0" fontId="34" fillId="2" borderId="0" xfId="0" applyFont="1" applyFill="1"/>
    <xf numFmtId="0" fontId="0" fillId="2" borderId="0" xfId="0" applyFill="1"/>
    <xf numFmtId="0" fontId="33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35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16" fillId="2" borderId="1" xfId="0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6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right"/>
    </xf>
    <xf numFmtId="166" fontId="14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right" vertical="center"/>
    </xf>
    <xf numFmtId="166" fontId="10" fillId="2" borderId="1" xfId="2" applyNumberFormat="1" applyFont="1" applyFill="1" applyBorder="1" applyAlignment="1">
      <alignment horizontal="center" vertical="center"/>
    </xf>
    <xf numFmtId="0" fontId="0" fillId="2" borderId="0" xfId="0" applyFill="1" applyBorder="1"/>
    <xf numFmtId="166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6" fontId="9" fillId="2" borderId="1" xfId="0" applyNumberFormat="1" applyFont="1" applyFill="1" applyBorder="1" applyAlignment="1">
      <alignment horizontal="center" textRotation="90" wrapText="1"/>
    </xf>
    <xf numFmtId="166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" fontId="10" fillId="2" borderId="1" xfId="2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6" fontId="10" fillId="2" borderId="1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6" fillId="2" borderId="0" xfId="0" applyFont="1" applyFill="1"/>
    <xf numFmtId="0" fontId="5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49" fontId="5" fillId="2" borderId="11" xfId="0" applyNumberFormat="1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4" fillId="2" borderId="1" xfId="10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166" fontId="5" fillId="3" borderId="0" xfId="0" applyNumberFormat="1" applyFont="1" applyFill="1"/>
    <xf numFmtId="166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170" fontId="10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166" fontId="10" fillId="2" borderId="1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5" fillId="2" borderId="1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/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66" fontId="14" fillId="2" borderId="1" xfId="2" applyNumberFormat="1" applyFont="1" applyFill="1" applyBorder="1" applyAlignment="1">
      <alignment horizontal="center" vertical="center"/>
    </xf>
    <xf numFmtId="166" fontId="14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/>
    <xf numFmtId="166" fontId="3" fillId="2" borderId="0" xfId="1" applyNumberFormat="1" applyFont="1" applyFill="1"/>
    <xf numFmtId="0" fontId="5" fillId="5" borderId="0" xfId="0" applyFont="1" applyFill="1"/>
    <xf numFmtId="0" fontId="0" fillId="5" borderId="0" xfId="0" applyFill="1"/>
    <xf numFmtId="0" fontId="2" fillId="3" borderId="0" xfId="1" applyFont="1" applyFill="1"/>
    <xf numFmtId="166" fontId="2" fillId="3" borderId="0" xfId="1" applyNumberFormat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171" fontId="4" fillId="2" borderId="1" xfId="10" applyNumberFormat="1" applyFont="1" applyFill="1" applyBorder="1" applyAlignment="1">
      <alignment horizontal="center" vertical="center" wrapText="1"/>
    </xf>
    <xf numFmtId="0" fontId="2" fillId="2" borderId="1" xfId="1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4" fillId="2" borderId="0" xfId="1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166" fontId="2" fillId="2" borderId="1" xfId="2" applyNumberFormat="1" applyFont="1" applyFill="1" applyBorder="1" applyAlignment="1">
      <alignment horizontal="right" vertical="center"/>
    </xf>
    <xf numFmtId="166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1" fontId="10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166" fontId="14" fillId="2" borderId="1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/>
    </xf>
    <xf numFmtId="166" fontId="1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6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/>
    </xf>
    <xf numFmtId="49" fontId="2" fillId="0" borderId="1" xfId="1" applyNumberFormat="1" applyFont="1" applyFill="1" applyBorder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10" applyFont="1" applyFill="1" applyBorder="1" applyAlignment="1">
      <alignment vertical="center" wrapText="1"/>
    </xf>
    <xf numFmtId="0" fontId="13" fillId="0" borderId="0" xfId="0" applyFont="1" applyFill="1"/>
    <xf numFmtId="0" fontId="10" fillId="2" borderId="0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5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166" fontId="4" fillId="2" borderId="8" xfId="0" applyNumberFormat="1" applyFont="1" applyFill="1" applyBorder="1" applyAlignment="1">
      <alignment horizontal="center" vertical="top" wrapText="1"/>
    </xf>
    <xf numFmtId="166" fontId="4" fillId="2" borderId="9" xfId="0" applyNumberFormat="1" applyFont="1" applyFill="1" applyBorder="1" applyAlignment="1">
      <alignment horizontal="center" vertical="top" wrapText="1"/>
    </xf>
    <xf numFmtId="166" fontId="4" fillId="2" borderId="10" xfId="0" applyNumberFormat="1" applyFont="1" applyFill="1" applyBorder="1" applyAlignment="1">
      <alignment horizontal="center" vertical="top" wrapText="1"/>
    </xf>
    <xf numFmtId="166" fontId="4" fillId="2" borderId="11" xfId="0" applyNumberFormat="1" applyFont="1" applyFill="1" applyBorder="1" applyAlignment="1">
      <alignment horizontal="center" vertical="top" wrapText="1"/>
    </xf>
    <xf numFmtId="166" fontId="4" fillId="2" borderId="12" xfId="0" applyNumberFormat="1" applyFont="1" applyFill="1" applyBorder="1" applyAlignment="1">
      <alignment horizontal="center" vertical="top" wrapText="1"/>
    </xf>
    <xf numFmtId="166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6" fontId="4" fillId="0" borderId="2" xfId="0" applyNumberFormat="1" applyFont="1" applyFill="1" applyBorder="1" applyAlignment="1">
      <alignment horizontal="center" vertical="top" wrapText="1"/>
    </xf>
    <xf numFmtId="166" fontId="4" fillId="0" borderId="7" xfId="0" applyNumberFormat="1" applyFont="1" applyFill="1" applyBorder="1" applyAlignment="1">
      <alignment horizontal="center" vertical="top" wrapText="1"/>
    </xf>
    <xf numFmtId="166" fontId="4" fillId="0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2" fillId="2" borderId="4" xfId="10" applyFont="1" applyFill="1" applyBorder="1" applyAlignment="1">
      <alignment horizontal="left" vertical="top" wrapText="1"/>
    </xf>
    <xf numFmtId="0" fontId="32" fillId="2" borderId="5" xfId="10" applyFont="1" applyFill="1" applyBorder="1" applyAlignment="1">
      <alignment horizontal="left" vertical="top" wrapText="1"/>
    </xf>
    <xf numFmtId="0" fontId="32" fillId="2" borderId="6" xfId="10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left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/>
    </xf>
  </cellXfs>
  <cellStyles count="20">
    <cellStyle name="Comma [0]" xfId="4"/>
    <cellStyle name="Comma [0] 2" xfId="18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92"/>
  <sheetViews>
    <sheetView tabSelected="1" view="pageBreakPreview" topLeftCell="A76" zoomScale="60" zoomScaleNormal="85" zoomScalePageLayoutView="70" workbookViewId="0">
      <selection activeCell="AB110" sqref="AB110"/>
    </sheetView>
  </sheetViews>
  <sheetFormatPr defaultColWidth="9.140625" defaultRowHeight="15" x14ac:dyDescent="0.25"/>
  <cols>
    <col min="1" max="1" width="7.85546875" style="68" customWidth="1"/>
    <col min="2" max="2" width="24.28515625" style="68" customWidth="1"/>
    <col min="3" max="3" width="18.7109375" style="68" customWidth="1"/>
    <col min="4" max="4" width="11" style="68" customWidth="1"/>
    <col min="5" max="5" width="11.28515625" style="68" customWidth="1"/>
    <col min="6" max="7" width="4.28515625" style="68" customWidth="1"/>
    <col min="8" max="8" width="10.140625" style="68" customWidth="1"/>
    <col min="9" max="9" width="11.42578125" style="68" customWidth="1"/>
    <col min="10" max="10" width="7.28515625" style="68" customWidth="1"/>
    <col min="11" max="11" width="10.140625" style="68" customWidth="1"/>
    <col min="12" max="12" width="6" style="68" customWidth="1"/>
    <col min="13" max="13" width="14.42578125" style="68" customWidth="1"/>
    <col min="14" max="14" width="12.28515625" style="68" customWidth="1"/>
    <col min="15" max="15" width="4.28515625" style="68" customWidth="1"/>
    <col min="16" max="16" width="9.28515625" style="193" customWidth="1"/>
    <col min="17" max="17" width="4.28515625" style="68" customWidth="1"/>
    <col min="18" max="18" width="5.28515625" style="68" customWidth="1"/>
    <col min="19" max="19" width="10.140625" style="68" customWidth="1"/>
    <col min="20" max="20" width="13" style="65" customWidth="1"/>
    <col min="21" max="21" width="17" style="68" customWidth="1"/>
    <col min="22" max="22" width="15.5703125" style="68" customWidth="1"/>
    <col min="23" max="23" width="8.28515625" style="68" customWidth="1"/>
    <col min="24" max="24" width="11.7109375" style="68" customWidth="1"/>
    <col min="25" max="25" width="20.28515625" style="193" customWidth="1"/>
    <col min="26" max="26" width="12.28515625" style="68" customWidth="1"/>
    <col min="27" max="27" width="27.85546875" style="68" customWidth="1"/>
    <col min="28" max="28" width="14.140625" style="68" customWidth="1"/>
    <col min="29" max="32" width="9.28515625" style="68" bestFit="1" customWidth="1"/>
    <col min="33" max="33" width="9.140625" style="68"/>
    <col min="34" max="34" width="9.28515625" style="68" bestFit="1" customWidth="1"/>
    <col min="35" max="16384" width="9.140625" style="68"/>
  </cols>
  <sheetData>
    <row r="1" spans="1:34" ht="15.75" x14ac:dyDescent="0.25">
      <c r="A1" s="274" t="s">
        <v>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</row>
    <row r="2" spans="1:34" ht="15.75" x14ac:dyDescent="0.25">
      <c r="A2" s="274" t="s">
        <v>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</row>
    <row r="3" spans="1:34" ht="15.75" x14ac:dyDescent="0.25">
      <c r="A3" s="274" t="s">
        <v>150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</row>
    <row r="4" spans="1:34" x14ac:dyDescent="0.25">
      <c r="A4" s="275" t="s">
        <v>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</row>
    <row r="5" spans="1:34" ht="15.75" x14ac:dyDescent="0.25">
      <c r="A5" s="274" t="s">
        <v>447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</row>
    <row r="6" spans="1:34" x14ac:dyDescent="0.25">
      <c r="A6" s="250" t="s">
        <v>333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</row>
    <row r="7" spans="1:34" ht="4.1500000000000004" customHeight="1" x14ac:dyDescent="0.25">
      <c r="B7" s="8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148"/>
    </row>
    <row r="8" spans="1:34" ht="27.75" customHeight="1" x14ac:dyDescent="0.25">
      <c r="A8" s="268" t="s">
        <v>228</v>
      </c>
      <c r="B8" s="255" t="s">
        <v>27</v>
      </c>
      <c r="C8" s="258" t="s">
        <v>9</v>
      </c>
      <c r="D8" s="262" t="s">
        <v>22</v>
      </c>
      <c r="E8" s="263"/>
      <c r="F8" s="263"/>
      <c r="G8" s="263"/>
      <c r="H8" s="264"/>
      <c r="I8" s="259" t="s">
        <v>28</v>
      </c>
      <c r="J8" s="260"/>
      <c r="K8" s="260"/>
      <c r="L8" s="260"/>
      <c r="M8" s="261"/>
      <c r="N8" s="262" t="s">
        <v>21</v>
      </c>
      <c r="O8" s="263"/>
      <c r="P8" s="263"/>
      <c r="Q8" s="263"/>
      <c r="R8" s="263"/>
      <c r="S8" s="264"/>
      <c r="T8" s="271" t="s">
        <v>231</v>
      </c>
      <c r="U8" s="251" t="s">
        <v>310</v>
      </c>
      <c r="V8" s="262" t="s">
        <v>14</v>
      </c>
      <c r="W8" s="263"/>
      <c r="X8" s="263"/>
      <c r="Y8" s="264"/>
      <c r="Z8" s="251" t="s">
        <v>232</v>
      </c>
      <c r="AA8" s="251" t="s">
        <v>233</v>
      </c>
    </row>
    <row r="9" spans="1:34" ht="42" customHeight="1" x14ac:dyDescent="0.25">
      <c r="A9" s="269"/>
      <c r="B9" s="256"/>
      <c r="C9" s="255"/>
      <c r="D9" s="265"/>
      <c r="E9" s="266"/>
      <c r="F9" s="266"/>
      <c r="G9" s="266"/>
      <c r="H9" s="267"/>
      <c r="I9" s="254" t="s">
        <v>31</v>
      </c>
      <c r="J9" s="254"/>
      <c r="K9" s="254"/>
      <c r="L9" s="254"/>
      <c r="M9" s="182" t="s">
        <v>23</v>
      </c>
      <c r="N9" s="265"/>
      <c r="O9" s="266"/>
      <c r="P9" s="266"/>
      <c r="Q9" s="266"/>
      <c r="R9" s="266"/>
      <c r="S9" s="267"/>
      <c r="T9" s="272"/>
      <c r="U9" s="252"/>
      <c r="V9" s="265"/>
      <c r="W9" s="266"/>
      <c r="X9" s="266"/>
      <c r="Y9" s="267"/>
      <c r="Z9" s="252"/>
      <c r="AA9" s="252"/>
    </row>
    <row r="10" spans="1:34" ht="99.75" customHeight="1" x14ac:dyDescent="0.25">
      <c r="A10" s="270"/>
      <c r="B10" s="257"/>
      <c r="C10" s="255"/>
      <c r="D10" s="67" t="s">
        <v>24</v>
      </c>
      <c r="E10" s="67" t="s">
        <v>0</v>
      </c>
      <c r="F10" s="87" t="s">
        <v>229</v>
      </c>
      <c r="G10" s="88" t="s">
        <v>1</v>
      </c>
      <c r="H10" s="88" t="s">
        <v>25</v>
      </c>
      <c r="I10" s="88" t="s">
        <v>24</v>
      </c>
      <c r="J10" s="87" t="s">
        <v>230</v>
      </c>
      <c r="K10" s="88" t="s">
        <v>0</v>
      </c>
      <c r="L10" s="87" t="s">
        <v>229</v>
      </c>
      <c r="M10" s="88" t="s">
        <v>1</v>
      </c>
      <c r="N10" s="88" t="s">
        <v>24</v>
      </c>
      <c r="O10" s="87" t="s">
        <v>230</v>
      </c>
      <c r="P10" s="88" t="s">
        <v>0</v>
      </c>
      <c r="Q10" s="87" t="s">
        <v>229</v>
      </c>
      <c r="R10" s="88" t="s">
        <v>1</v>
      </c>
      <c r="S10" s="88" t="s">
        <v>25</v>
      </c>
      <c r="T10" s="273"/>
      <c r="U10" s="253"/>
      <c r="V10" s="67" t="s">
        <v>17</v>
      </c>
      <c r="W10" s="67" t="s">
        <v>18</v>
      </c>
      <c r="X10" s="67" t="s">
        <v>19</v>
      </c>
      <c r="Y10" s="67" t="s">
        <v>20</v>
      </c>
      <c r="Z10" s="253"/>
      <c r="AA10" s="253"/>
      <c r="AB10" s="89"/>
    </row>
    <row r="11" spans="1:34" x14ac:dyDescent="0.25">
      <c r="A11" s="70">
        <v>1</v>
      </c>
      <c r="B11" s="70">
        <v>2</v>
      </c>
      <c r="C11" s="70">
        <v>3</v>
      </c>
      <c r="D11" s="70">
        <v>4</v>
      </c>
      <c r="E11" s="70">
        <v>5</v>
      </c>
      <c r="F11" s="70">
        <v>6</v>
      </c>
      <c r="G11" s="70">
        <v>7</v>
      </c>
      <c r="H11" s="70">
        <v>8</v>
      </c>
      <c r="I11" s="70">
        <v>9</v>
      </c>
      <c r="J11" s="70">
        <v>10</v>
      </c>
      <c r="K11" s="70">
        <v>11</v>
      </c>
      <c r="L11" s="70">
        <v>12</v>
      </c>
      <c r="M11" s="70">
        <v>13</v>
      </c>
      <c r="N11" s="70">
        <v>14</v>
      </c>
      <c r="O11" s="70">
        <v>15</v>
      </c>
      <c r="P11" s="70">
        <v>16</v>
      </c>
      <c r="Q11" s="70">
        <v>17</v>
      </c>
      <c r="R11" s="70">
        <v>18</v>
      </c>
      <c r="S11" s="70">
        <v>19</v>
      </c>
      <c r="T11" s="211">
        <v>20</v>
      </c>
      <c r="U11" s="70">
        <v>21</v>
      </c>
      <c r="V11" s="70">
        <v>22</v>
      </c>
      <c r="W11" s="70">
        <v>23</v>
      </c>
      <c r="X11" s="70">
        <v>24</v>
      </c>
      <c r="Y11" s="70">
        <v>25</v>
      </c>
      <c r="Z11" s="70">
        <v>31</v>
      </c>
      <c r="AA11" s="70">
        <v>32</v>
      </c>
    </row>
    <row r="12" spans="1:34" s="92" customFormat="1" ht="25.5" x14ac:dyDescent="0.2">
      <c r="A12" s="90"/>
      <c r="B12" s="91" t="s">
        <v>32</v>
      </c>
      <c r="C12" s="90"/>
      <c r="D12" s="71">
        <f>D72+D13</f>
        <v>1228096.7</v>
      </c>
      <c r="E12" s="71">
        <v>839129.7</v>
      </c>
      <c r="F12" s="71">
        <v>0</v>
      </c>
      <c r="G12" s="71">
        <v>0</v>
      </c>
      <c r="H12" s="71">
        <f>H72+H13+H48</f>
        <v>287182.8</v>
      </c>
      <c r="I12" s="71">
        <f>I72+I13</f>
        <v>1228096.7</v>
      </c>
      <c r="J12" s="71">
        <f>J72+J13</f>
        <v>0</v>
      </c>
      <c r="K12" s="71">
        <v>839129.7</v>
      </c>
      <c r="L12" s="71">
        <f>L72+L13</f>
        <v>0</v>
      </c>
      <c r="M12" s="71">
        <v>0</v>
      </c>
      <c r="N12" s="71">
        <f>N72+N13</f>
        <v>871041.7</v>
      </c>
      <c r="O12" s="71"/>
      <c r="P12" s="71">
        <f>P72+P13+P48</f>
        <v>536870.5</v>
      </c>
      <c r="Q12" s="71"/>
      <c r="R12" s="71">
        <f>R72+R13</f>
        <v>0</v>
      </c>
      <c r="S12" s="71">
        <f>S48</f>
        <v>0</v>
      </c>
      <c r="T12" s="212">
        <f>T13+T48+T72</f>
        <v>630476.10000000009</v>
      </c>
      <c r="U12" s="73"/>
      <c r="V12" s="69" t="s">
        <v>13</v>
      </c>
      <c r="W12" s="69" t="s">
        <v>13</v>
      </c>
      <c r="X12" s="69" t="s">
        <v>13</v>
      </c>
      <c r="Y12" s="69" t="s">
        <v>13</v>
      </c>
      <c r="Z12" s="69" t="s">
        <v>13</v>
      </c>
      <c r="AA12" s="69"/>
    </row>
    <row r="13" spans="1:34" s="92" customFormat="1" ht="38.25" x14ac:dyDescent="0.2">
      <c r="A13" s="93"/>
      <c r="B13" s="94" t="s">
        <v>38</v>
      </c>
      <c r="C13" s="95"/>
      <c r="D13" s="72">
        <f>SUM(D14:D47)</f>
        <v>1227526.7</v>
      </c>
      <c r="E13" s="72">
        <v>837165.7</v>
      </c>
      <c r="F13" s="72">
        <f>SUM(F14:F47)</f>
        <v>0</v>
      </c>
      <c r="G13" s="72">
        <f>SUM(G14:G47)</f>
        <v>0</v>
      </c>
      <c r="H13" s="72">
        <f>SUM(H14:H47)</f>
        <v>0</v>
      </c>
      <c r="I13" s="72">
        <f>SUM(I14:I47)</f>
        <v>1227526.7</v>
      </c>
      <c r="J13" s="72">
        <f>SUM(J14:J47)</f>
        <v>0</v>
      </c>
      <c r="K13" s="72">
        <v>837165.7</v>
      </c>
      <c r="L13" s="72">
        <f>SUM(L14:L47)</f>
        <v>0</v>
      </c>
      <c r="M13" s="72">
        <f>SUM(M14:M47)</f>
        <v>0</v>
      </c>
      <c r="N13" s="72">
        <f t="shared" ref="N13:T13" si="0">SUM(N14:N47)</f>
        <v>870796.39999999991</v>
      </c>
      <c r="O13" s="72">
        <f t="shared" si="0"/>
        <v>0</v>
      </c>
      <c r="P13" s="72">
        <f>SUM(P14:P47)</f>
        <v>535700.6</v>
      </c>
      <c r="Q13" s="72"/>
      <c r="R13" s="72"/>
      <c r="S13" s="72"/>
      <c r="T13" s="213">
        <f t="shared" si="0"/>
        <v>629618.4</v>
      </c>
      <c r="U13" s="73"/>
      <c r="V13" s="69" t="s">
        <v>13</v>
      </c>
      <c r="W13" s="69" t="s">
        <v>13</v>
      </c>
      <c r="X13" s="69" t="s">
        <v>13</v>
      </c>
      <c r="Y13" s="69" t="s">
        <v>13</v>
      </c>
      <c r="Z13" s="69" t="s">
        <v>13</v>
      </c>
      <c r="AA13" s="69"/>
    </row>
    <row r="14" spans="1:34" s="92" customFormat="1" ht="63.75" x14ac:dyDescent="0.2">
      <c r="A14" s="93" t="s">
        <v>34</v>
      </c>
      <c r="B14" s="96" t="s">
        <v>39</v>
      </c>
      <c r="C14" s="97" t="s">
        <v>153</v>
      </c>
      <c r="D14" s="73"/>
      <c r="E14" s="73">
        <v>2892</v>
      </c>
      <c r="F14" s="73"/>
      <c r="G14" s="73"/>
      <c r="H14" s="73"/>
      <c r="I14" s="73"/>
      <c r="J14" s="73"/>
      <c r="K14" s="73">
        <v>2892</v>
      </c>
      <c r="L14" s="73"/>
      <c r="M14" s="73"/>
      <c r="N14" s="73"/>
      <c r="O14" s="73"/>
      <c r="P14" s="196">
        <v>1573.3</v>
      </c>
      <c r="Q14" s="73"/>
      <c r="R14" s="73"/>
      <c r="S14" s="73"/>
      <c r="T14" s="196">
        <v>1652.2</v>
      </c>
      <c r="U14" s="73"/>
      <c r="V14" s="98" t="s">
        <v>155</v>
      </c>
      <c r="W14" s="98" t="s">
        <v>156</v>
      </c>
      <c r="X14" s="98">
        <v>178</v>
      </c>
      <c r="Y14" s="69">
        <v>178.6</v>
      </c>
      <c r="Z14" s="99" t="s">
        <v>319</v>
      </c>
      <c r="AA14" s="99" t="s">
        <v>307</v>
      </c>
      <c r="AC14" s="100"/>
      <c r="AD14" s="100"/>
      <c r="AF14" s="100"/>
      <c r="AH14" s="100"/>
    </row>
    <row r="15" spans="1:34" s="92" customFormat="1" ht="81" customHeight="1" x14ac:dyDescent="0.2">
      <c r="A15" s="101" t="s">
        <v>35</v>
      </c>
      <c r="B15" s="96" t="s">
        <v>93</v>
      </c>
      <c r="C15" s="97" t="s">
        <v>153</v>
      </c>
      <c r="D15" s="73"/>
      <c r="E15" s="73"/>
      <c r="F15" s="73"/>
      <c r="G15" s="73"/>
      <c r="H15" s="147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196"/>
      <c r="U15" s="73"/>
      <c r="V15" s="98" t="s">
        <v>158</v>
      </c>
      <c r="W15" s="98" t="s">
        <v>157</v>
      </c>
      <c r="X15" s="98">
        <v>250</v>
      </c>
      <c r="Y15" s="69">
        <v>238</v>
      </c>
      <c r="Z15" s="99" t="s">
        <v>220</v>
      </c>
      <c r="AA15" s="99" t="s">
        <v>307</v>
      </c>
      <c r="AC15" s="100"/>
      <c r="AD15" s="100"/>
      <c r="AF15" s="100"/>
      <c r="AH15" s="100"/>
    </row>
    <row r="16" spans="1:34" s="92" customFormat="1" ht="51" x14ac:dyDescent="0.2">
      <c r="A16" s="101" t="s">
        <v>36</v>
      </c>
      <c r="B16" s="96" t="s">
        <v>94</v>
      </c>
      <c r="C16" s="97" t="s">
        <v>153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196"/>
      <c r="U16" s="73"/>
      <c r="V16" s="98" t="s">
        <v>159</v>
      </c>
      <c r="W16" s="98" t="s">
        <v>156</v>
      </c>
      <c r="X16" s="98">
        <v>110</v>
      </c>
      <c r="Y16" s="69">
        <v>97.3</v>
      </c>
      <c r="Z16" s="99" t="s">
        <v>220</v>
      </c>
      <c r="AA16" s="99" t="s">
        <v>307</v>
      </c>
      <c r="AC16" s="100"/>
      <c r="AD16" s="100"/>
      <c r="AF16" s="100"/>
      <c r="AH16" s="100"/>
    </row>
    <row r="17" spans="1:34" s="92" customFormat="1" ht="76.5" x14ac:dyDescent="0.2">
      <c r="A17" s="101" t="s">
        <v>37</v>
      </c>
      <c r="B17" s="96" t="s">
        <v>95</v>
      </c>
      <c r="C17" s="97" t="s">
        <v>153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196"/>
      <c r="U17" s="73"/>
      <c r="V17" s="98" t="s">
        <v>160</v>
      </c>
      <c r="W17" s="98" t="s">
        <v>161</v>
      </c>
      <c r="X17" s="98" t="s">
        <v>162</v>
      </c>
      <c r="Y17" s="69" t="s">
        <v>451</v>
      </c>
      <c r="Z17" s="99" t="s">
        <v>319</v>
      </c>
      <c r="AA17" s="99"/>
      <c r="AC17" s="100"/>
      <c r="AD17" s="100"/>
      <c r="AF17" s="100"/>
      <c r="AH17" s="100"/>
    </row>
    <row r="18" spans="1:34" s="92" customFormat="1" ht="114.75" x14ac:dyDescent="0.2">
      <c r="A18" s="93" t="s">
        <v>40</v>
      </c>
      <c r="B18" s="96" t="s">
        <v>41</v>
      </c>
      <c r="C18" s="97" t="s">
        <v>153</v>
      </c>
      <c r="D18" s="73"/>
      <c r="E18" s="73">
        <v>1635</v>
      </c>
      <c r="F18" s="73"/>
      <c r="G18" s="73"/>
      <c r="H18" s="73"/>
      <c r="I18" s="73"/>
      <c r="J18" s="73"/>
      <c r="K18" s="73">
        <v>1635</v>
      </c>
      <c r="L18" s="73"/>
      <c r="M18" s="73"/>
      <c r="N18" s="73"/>
      <c r="O18" s="73"/>
      <c r="P18" s="196">
        <v>771</v>
      </c>
      <c r="Q18" s="73"/>
      <c r="R18" s="73"/>
      <c r="S18" s="73"/>
      <c r="T18" s="196">
        <v>778.1</v>
      </c>
      <c r="U18" s="73"/>
      <c r="V18" s="98" t="s">
        <v>155</v>
      </c>
      <c r="W18" s="98" t="s">
        <v>118</v>
      </c>
      <c r="X18" s="102">
        <v>118</v>
      </c>
      <c r="Y18" s="217">
        <v>174</v>
      </c>
      <c r="Z18" s="99" t="s">
        <v>319</v>
      </c>
      <c r="AA18" s="99"/>
      <c r="AC18" s="100"/>
      <c r="AD18" s="100"/>
      <c r="AF18" s="100"/>
      <c r="AH18" s="100"/>
    </row>
    <row r="19" spans="1:34" s="92" customFormat="1" ht="51" x14ac:dyDescent="0.2">
      <c r="A19" s="93" t="s">
        <v>42</v>
      </c>
      <c r="B19" s="96" t="s">
        <v>43</v>
      </c>
      <c r="C19" s="97" t="s">
        <v>153</v>
      </c>
      <c r="D19" s="73"/>
      <c r="E19" s="73">
        <v>2896.4</v>
      </c>
      <c r="F19" s="73"/>
      <c r="G19" s="73"/>
      <c r="H19" s="73"/>
      <c r="I19" s="73"/>
      <c r="J19" s="73"/>
      <c r="K19" s="73">
        <v>2896.4</v>
      </c>
      <c r="L19" s="73"/>
      <c r="M19" s="73"/>
      <c r="N19" s="73"/>
      <c r="O19" s="73"/>
      <c r="P19" s="196">
        <v>2232.4</v>
      </c>
      <c r="Q19" s="73"/>
      <c r="R19" s="73"/>
      <c r="S19" s="73"/>
      <c r="T19" s="196">
        <v>2292.5</v>
      </c>
      <c r="U19" s="73"/>
      <c r="V19" s="98" t="s">
        <v>163</v>
      </c>
      <c r="W19" s="98" t="s">
        <v>156</v>
      </c>
      <c r="X19" s="98">
        <v>115</v>
      </c>
      <c r="Y19" s="69">
        <v>124.2</v>
      </c>
      <c r="Z19" s="99" t="s">
        <v>319</v>
      </c>
      <c r="AA19" s="99"/>
      <c r="AC19" s="100"/>
      <c r="AD19" s="100"/>
      <c r="AF19" s="100"/>
      <c r="AH19" s="100"/>
    </row>
    <row r="20" spans="1:34" s="92" customFormat="1" ht="185.25" customHeight="1" x14ac:dyDescent="0.2">
      <c r="A20" s="93" t="s">
        <v>44</v>
      </c>
      <c r="B20" s="96" t="s">
        <v>45</v>
      </c>
      <c r="C20" s="97" t="s">
        <v>153</v>
      </c>
      <c r="D20" s="73"/>
      <c r="E20" s="73">
        <v>9494.7000000000007</v>
      </c>
      <c r="F20" s="73"/>
      <c r="G20" s="73"/>
      <c r="H20" s="73"/>
      <c r="I20" s="73"/>
      <c r="J20" s="73"/>
      <c r="K20" s="73">
        <v>9494.7000000000007</v>
      </c>
      <c r="L20" s="73"/>
      <c r="M20" s="73"/>
      <c r="N20" s="73"/>
      <c r="O20" s="73"/>
      <c r="P20" s="196">
        <v>6606.8</v>
      </c>
      <c r="Q20" s="73"/>
      <c r="R20" s="73"/>
      <c r="S20" s="73"/>
      <c r="T20" s="196">
        <v>6607.4</v>
      </c>
      <c r="U20" s="73"/>
      <c r="V20" s="98" t="s">
        <v>155</v>
      </c>
      <c r="W20" s="98" t="s">
        <v>118</v>
      </c>
      <c r="X20" s="102">
        <v>5300</v>
      </c>
      <c r="Y20" s="217">
        <v>5738</v>
      </c>
      <c r="Z20" s="99" t="s">
        <v>319</v>
      </c>
      <c r="AA20" s="99"/>
      <c r="AC20" s="100"/>
      <c r="AD20" s="100"/>
      <c r="AF20" s="100"/>
      <c r="AH20" s="100"/>
    </row>
    <row r="21" spans="1:34" s="92" customFormat="1" ht="187.5" customHeight="1" x14ac:dyDescent="0.2">
      <c r="A21" s="93" t="s">
        <v>46</v>
      </c>
      <c r="B21" s="96" t="s">
        <v>47</v>
      </c>
      <c r="C21" s="97" t="s">
        <v>153</v>
      </c>
      <c r="D21" s="73"/>
      <c r="E21" s="73">
        <v>29009</v>
      </c>
      <c r="F21" s="73"/>
      <c r="G21" s="73"/>
      <c r="H21" s="73"/>
      <c r="I21" s="73"/>
      <c r="J21" s="73"/>
      <c r="K21" s="73">
        <v>29009</v>
      </c>
      <c r="L21" s="73"/>
      <c r="M21" s="73"/>
      <c r="N21" s="73"/>
      <c r="O21" s="73"/>
      <c r="P21" s="196">
        <v>24997.7</v>
      </c>
      <c r="Q21" s="73"/>
      <c r="R21" s="73"/>
      <c r="S21" s="73"/>
      <c r="T21" s="196">
        <v>25067.599999999999</v>
      </c>
      <c r="U21" s="73"/>
      <c r="V21" s="98" t="s">
        <v>155</v>
      </c>
      <c r="W21" s="98" t="s">
        <v>156</v>
      </c>
      <c r="X21" s="98">
        <v>22.2</v>
      </c>
      <c r="Y21" s="69">
        <v>26.8</v>
      </c>
      <c r="Z21" s="99" t="s">
        <v>319</v>
      </c>
      <c r="AA21" s="99"/>
      <c r="AC21" s="100"/>
      <c r="AD21" s="100"/>
      <c r="AF21" s="100"/>
      <c r="AH21" s="100"/>
    </row>
    <row r="22" spans="1:34" s="92" customFormat="1" ht="334.15" customHeight="1" x14ac:dyDescent="0.2">
      <c r="A22" s="93" t="s">
        <v>48</v>
      </c>
      <c r="B22" s="96" t="s">
        <v>49</v>
      </c>
      <c r="C22" s="97" t="s">
        <v>153</v>
      </c>
      <c r="D22" s="73"/>
      <c r="E22" s="73">
        <v>145.5</v>
      </c>
      <c r="F22" s="73"/>
      <c r="G22" s="73"/>
      <c r="H22" s="73"/>
      <c r="I22" s="73"/>
      <c r="J22" s="73"/>
      <c r="K22" s="73">
        <v>145.5</v>
      </c>
      <c r="L22" s="73"/>
      <c r="M22" s="73"/>
      <c r="N22" s="73"/>
      <c r="O22" s="73"/>
      <c r="P22" s="196">
        <v>110.1</v>
      </c>
      <c r="Q22" s="73"/>
      <c r="R22" s="73"/>
      <c r="S22" s="73"/>
      <c r="T22" s="196">
        <v>109.6</v>
      </c>
      <c r="U22" s="73"/>
      <c r="V22" s="98" t="s">
        <v>155</v>
      </c>
      <c r="W22" s="98" t="s">
        <v>118</v>
      </c>
      <c r="X22" s="102">
        <v>168</v>
      </c>
      <c r="Y22" s="217">
        <v>36</v>
      </c>
      <c r="Z22" s="99" t="s">
        <v>220</v>
      </c>
      <c r="AA22" s="99" t="s">
        <v>307</v>
      </c>
      <c r="AC22" s="100"/>
      <c r="AD22" s="100"/>
      <c r="AF22" s="100"/>
      <c r="AH22" s="100"/>
    </row>
    <row r="23" spans="1:34" s="92" customFormat="1" ht="322.89999999999998" customHeight="1" x14ac:dyDescent="0.2">
      <c r="A23" s="93" t="s">
        <v>50</v>
      </c>
      <c r="B23" s="96" t="s">
        <v>51</v>
      </c>
      <c r="C23" s="97" t="s">
        <v>153</v>
      </c>
      <c r="D23" s="73"/>
      <c r="E23" s="73">
        <v>45504</v>
      </c>
      <c r="F23" s="73"/>
      <c r="G23" s="73"/>
      <c r="H23" s="73"/>
      <c r="I23" s="73"/>
      <c r="J23" s="73"/>
      <c r="K23" s="73">
        <v>45504</v>
      </c>
      <c r="L23" s="73"/>
      <c r="M23" s="73"/>
      <c r="N23" s="73"/>
      <c r="O23" s="73"/>
      <c r="P23" s="196">
        <v>34286.699999999997</v>
      </c>
      <c r="Q23" s="73"/>
      <c r="R23" s="73"/>
      <c r="S23" s="73"/>
      <c r="T23" s="196">
        <v>34287.199999999997</v>
      </c>
      <c r="U23" s="73"/>
      <c r="V23" s="98" t="s">
        <v>155</v>
      </c>
      <c r="W23" s="98" t="s">
        <v>118</v>
      </c>
      <c r="X23" s="102">
        <v>237</v>
      </c>
      <c r="Y23" s="217">
        <v>179</v>
      </c>
      <c r="Z23" s="99" t="s">
        <v>220</v>
      </c>
      <c r="AA23" s="99" t="s">
        <v>307</v>
      </c>
      <c r="AC23" s="100"/>
      <c r="AD23" s="100"/>
      <c r="AF23" s="100"/>
      <c r="AH23" s="100"/>
    </row>
    <row r="24" spans="1:34" s="92" customFormat="1" ht="63.75" x14ac:dyDescent="0.2">
      <c r="A24" s="101" t="s">
        <v>96</v>
      </c>
      <c r="B24" s="204" t="s">
        <v>97</v>
      </c>
      <c r="C24" s="97" t="s">
        <v>153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14"/>
      <c r="U24" s="205"/>
      <c r="V24" s="206" t="s">
        <v>164</v>
      </c>
      <c r="W24" s="206" t="s">
        <v>113</v>
      </c>
      <c r="X24" s="207">
        <v>5350</v>
      </c>
      <c r="Y24" s="208">
        <v>5692</v>
      </c>
      <c r="Z24" s="209" t="s">
        <v>319</v>
      </c>
      <c r="AA24" s="209"/>
      <c r="AC24" s="100"/>
      <c r="AD24" s="100"/>
      <c r="AF24" s="100"/>
      <c r="AH24" s="100"/>
    </row>
    <row r="25" spans="1:34" s="92" customFormat="1" ht="382.5" x14ac:dyDescent="0.2">
      <c r="A25" s="101" t="s">
        <v>290</v>
      </c>
      <c r="B25" s="96" t="s">
        <v>306</v>
      </c>
      <c r="C25" s="97" t="s">
        <v>153</v>
      </c>
      <c r="D25" s="73">
        <v>37500</v>
      </c>
      <c r="E25" s="73">
        <v>1973.7</v>
      </c>
      <c r="F25" s="73"/>
      <c r="G25" s="73"/>
      <c r="H25" s="73"/>
      <c r="I25" s="73">
        <v>37500</v>
      </c>
      <c r="J25" s="73"/>
      <c r="K25" s="73">
        <v>1973.7</v>
      </c>
      <c r="L25" s="73"/>
      <c r="M25" s="73"/>
      <c r="N25" s="196">
        <v>962.9</v>
      </c>
      <c r="O25" s="196"/>
      <c r="P25" s="196">
        <v>53.5</v>
      </c>
      <c r="Q25" s="73"/>
      <c r="R25" s="73"/>
      <c r="S25" s="73"/>
      <c r="T25" s="196">
        <v>3001.6</v>
      </c>
      <c r="U25" s="73"/>
      <c r="V25" s="98" t="s">
        <v>359</v>
      </c>
      <c r="W25" s="98" t="s">
        <v>113</v>
      </c>
      <c r="X25" s="102">
        <v>1</v>
      </c>
      <c r="Y25" s="217">
        <v>0</v>
      </c>
      <c r="Z25" s="99" t="s">
        <v>220</v>
      </c>
      <c r="AA25" s="99" t="s">
        <v>347</v>
      </c>
      <c r="AC25" s="100"/>
      <c r="AD25" s="100"/>
      <c r="AF25" s="100"/>
      <c r="AH25" s="100"/>
    </row>
    <row r="26" spans="1:34" s="92" customFormat="1" ht="153" x14ac:dyDescent="0.2">
      <c r="A26" s="93" t="s">
        <v>52</v>
      </c>
      <c r="B26" s="96" t="s">
        <v>53</v>
      </c>
      <c r="C26" s="97" t="s">
        <v>153</v>
      </c>
      <c r="D26" s="73"/>
      <c r="E26" s="73">
        <v>1665</v>
      </c>
      <c r="F26" s="73"/>
      <c r="G26" s="73"/>
      <c r="H26" s="73"/>
      <c r="I26" s="73"/>
      <c r="J26" s="73"/>
      <c r="K26" s="73">
        <v>1665</v>
      </c>
      <c r="L26" s="73"/>
      <c r="M26" s="73"/>
      <c r="N26" s="73"/>
      <c r="O26" s="73"/>
      <c r="P26" s="196">
        <v>1210</v>
      </c>
      <c r="Q26" s="73"/>
      <c r="R26" s="73"/>
      <c r="S26" s="73"/>
      <c r="T26" s="196">
        <v>1268.5</v>
      </c>
      <c r="U26" s="73"/>
      <c r="V26" s="98" t="s">
        <v>165</v>
      </c>
      <c r="W26" s="98" t="s">
        <v>156</v>
      </c>
      <c r="X26" s="98">
        <v>225.5</v>
      </c>
      <c r="Y26" s="69">
        <v>225</v>
      </c>
      <c r="Z26" s="99" t="s">
        <v>220</v>
      </c>
      <c r="AA26" s="99" t="s">
        <v>307</v>
      </c>
      <c r="AC26" s="100"/>
      <c r="AD26" s="100"/>
      <c r="AF26" s="100"/>
      <c r="AH26" s="100"/>
    </row>
    <row r="27" spans="1:34" s="92" customFormat="1" ht="63.75" x14ac:dyDescent="0.2">
      <c r="A27" s="93" t="s">
        <v>54</v>
      </c>
      <c r="B27" s="96" t="s">
        <v>55</v>
      </c>
      <c r="C27" s="97" t="s">
        <v>153</v>
      </c>
      <c r="D27" s="73"/>
      <c r="E27" s="73">
        <v>730</v>
      </c>
      <c r="F27" s="73"/>
      <c r="G27" s="73"/>
      <c r="H27" s="73"/>
      <c r="I27" s="73"/>
      <c r="J27" s="73"/>
      <c r="K27" s="73">
        <v>730</v>
      </c>
      <c r="L27" s="73"/>
      <c r="M27" s="73"/>
      <c r="N27" s="73"/>
      <c r="O27" s="73"/>
      <c r="P27" s="196">
        <v>516.70000000000005</v>
      </c>
      <c r="Q27" s="73"/>
      <c r="R27" s="73"/>
      <c r="S27" s="73"/>
      <c r="T27" s="196">
        <v>528.70000000000005</v>
      </c>
      <c r="U27" s="73"/>
      <c r="V27" s="98" t="s">
        <v>155</v>
      </c>
      <c r="W27" s="98" t="s">
        <v>156</v>
      </c>
      <c r="X27" s="98">
        <v>3.9</v>
      </c>
      <c r="Y27" s="69">
        <v>6.7</v>
      </c>
      <c r="Z27" s="99" t="s">
        <v>319</v>
      </c>
      <c r="AA27" s="99"/>
      <c r="AC27" s="100"/>
      <c r="AD27" s="100"/>
      <c r="AF27" s="100"/>
      <c r="AH27" s="100"/>
    </row>
    <row r="28" spans="1:34" s="92" customFormat="1" ht="63.75" x14ac:dyDescent="0.2">
      <c r="A28" s="93" t="s">
        <v>56</v>
      </c>
      <c r="B28" s="96" t="s">
        <v>57</v>
      </c>
      <c r="C28" s="97" t="s">
        <v>153</v>
      </c>
      <c r="D28" s="73"/>
      <c r="E28" s="73">
        <v>269.3</v>
      </c>
      <c r="F28" s="73"/>
      <c r="G28" s="73"/>
      <c r="H28" s="73"/>
      <c r="I28" s="73"/>
      <c r="J28" s="73"/>
      <c r="K28" s="73">
        <v>269.3</v>
      </c>
      <c r="L28" s="73"/>
      <c r="M28" s="73"/>
      <c r="N28" s="73"/>
      <c r="O28" s="73"/>
      <c r="P28" s="196">
        <v>210</v>
      </c>
      <c r="Q28" s="73"/>
      <c r="R28" s="73"/>
      <c r="S28" s="73"/>
      <c r="T28" s="196">
        <v>210</v>
      </c>
      <c r="U28" s="73"/>
      <c r="V28" s="98" t="s">
        <v>155</v>
      </c>
      <c r="W28" s="98" t="s">
        <v>156</v>
      </c>
      <c r="X28" s="98">
        <v>3.9</v>
      </c>
      <c r="Y28" s="69">
        <v>6.2</v>
      </c>
      <c r="Z28" s="99" t="s">
        <v>319</v>
      </c>
      <c r="AA28" s="99"/>
      <c r="AC28" s="100"/>
      <c r="AD28" s="100"/>
      <c r="AF28" s="100"/>
      <c r="AH28" s="100"/>
    </row>
    <row r="29" spans="1:34" s="92" customFormat="1" ht="220.5" customHeight="1" x14ac:dyDescent="0.2">
      <c r="A29" s="93" t="s">
        <v>58</v>
      </c>
      <c r="B29" s="96" t="s">
        <v>59</v>
      </c>
      <c r="C29" s="97" t="s">
        <v>153</v>
      </c>
      <c r="D29" s="73"/>
      <c r="E29" s="73">
        <v>52040</v>
      </c>
      <c r="F29" s="73"/>
      <c r="G29" s="73"/>
      <c r="H29" s="73"/>
      <c r="I29" s="73"/>
      <c r="J29" s="73"/>
      <c r="K29" s="73">
        <v>52040</v>
      </c>
      <c r="L29" s="73"/>
      <c r="M29" s="73"/>
      <c r="N29" s="73"/>
      <c r="O29" s="73"/>
      <c r="P29" s="196">
        <v>34457.4</v>
      </c>
      <c r="Q29" s="73"/>
      <c r="R29" s="73"/>
      <c r="S29" s="73"/>
      <c r="T29" s="196">
        <v>44917</v>
      </c>
      <c r="U29" s="73"/>
      <c r="V29" s="98" t="s">
        <v>155</v>
      </c>
      <c r="W29" s="98" t="s">
        <v>156</v>
      </c>
      <c r="X29" s="98">
        <v>4.7</v>
      </c>
      <c r="Y29" s="69">
        <v>4.7</v>
      </c>
      <c r="Z29" s="99" t="s">
        <v>220</v>
      </c>
      <c r="AA29" s="99" t="s">
        <v>307</v>
      </c>
      <c r="AC29" s="100"/>
      <c r="AD29" s="100"/>
      <c r="AF29" s="100"/>
      <c r="AH29" s="100"/>
    </row>
    <row r="30" spans="1:34" s="92" customFormat="1" ht="89.25" x14ac:dyDescent="0.2">
      <c r="A30" s="93" t="s">
        <v>60</v>
      </c>
      <c r="B30" s="96" t="s">
        <v>61</v>
      </c>
      <c r="C30" s="97" t="s">
        <v>153</v>
      </c>
      <c r="D30" s="73"/>
      <c r="E30" s="73">
        <v>2155.9</v>
      </c>
      <c r="F30" s="73"/>
      <c r="G30" s="73"/>
      <c r="H30" s="73"/>
      <c r="I30" s="73"/>
      <c r="J30" s="73"/>
      <c r="K30" s="73">
        <v>2155.9</v>
      </c>
      <c r="L30" s="73"/>
      <c r="M30" s="73"/>
      <c r="N30" s="73"/>
      <c r="O30" s="73"/>
      <c r="P30" s="196">
        <v>1397.2</v>
      </c>
      <c r="Q30" s="73"/>
      <c r="R30" s="73"/>
      <c r="S30" s="73"/>
      <c r="T30" s="196">
        <v>1634.7</v>
      </c>
      <c r="U30" s="73"/>
      <c r="V30" s="98" t="s">
        <v>166</v>
      </c>
      <c r="W30" s="98" t="s">
        <v>118</v>
      </c>
      <c r="X30" s="102">
        <v>223</v>
      </c>
      <c r="Y30" s="217">
        <v>218</v>
      </c>
      <c r="Z30" s="99" t="s">
        <v>220</v>
      </c>
      <c r="AA30" s="99" t="s">
        <v>307</v>
      </c>
      <c r="AC30" s="100"/>
      <c r="AD30" s="100"/>
      <c r="AF30" s="100"/>
      <c r="AH30" s="100"/>
    </row>
    <row r="31" spans="1:34" s="92" customFormat="1" ht="190.5" customHeight="1" x14ac:dyDescent="0.2">
      <c r="A31" s="93" t="s">
        <v>62</v>
      </c>
      <c r="B31" s="96" t="s">
        <v>63</v>
      </c>
      <c r="C31" s="97" t="s">
        <v>153</v>
      </c>
      <c r="D31" s="73"/>
      <c r="E31" s="73">
        <v>1800</v>
      </c>
      <c r="F31" s="73"/>
      <c r="G31" s="73"/>
      <c r="H31" s="73"/>
      <c r="I31" s="73"/>
      <c r="J31" s="73"/>
      <c r="K31" s="73">
        <v>1800</v>
      </c>
      <c r="L31" s="73"/>
      <c r="M31" s="73"/>
      <c r="N31" s="73"/>
      <c r="O31" s="73"/>
      <c r="P31" s="196">
        <v>1339.7</v>
      </c>
      <c r="Q31" s="73"/>
      <c r="R31" s="73"/>
      <c r="S31" s="73"/>
      <c r="T31" s="196">
        <v>1594.5</v>
      </c>
      <c r="U31" s="73"/>
      <c r="V31" s="98" t="s">
        <v>166</v>
      </c>
      <c r="W31" s="98" t="s">
        <v>118</v>
      </c>
      <c r="X31" s="102">
        <v>150</v>
      </c>
      <c r="Y31" s="217">
        <v>216</v>
      </c>
      <c r="Z31" s="99" t="s">
        <v>319</v>
      </c>
      <c r="AA31" s="99"/>
      <c r="AC31" s="100"/>
      <c r="AD31" s="100"/>
      <c r="AF31" s="100"/>
      <c r="AH31" s="100"/>
    </row>
    <row r="32" spans="1:34" s="92" customFormat="1" ht="345.75" customHeight="1" x14ac:dyDescent="0.2">
      <c r="A32" s="93" t="s">
        <v>291</v>
      </c>
      <c r="B32" s="96" t="s">
        <v>304</v>
      </c>
      <c r="C32" s="97" t="s">
        <v>153</v>
      </c>
      <c r="D32" s="73">
        <v>7843.2</v>
      </c>
      <c r="E32" s="73">
        <v>412.8</v>
      </c>
      <c r="F32" s="73"/>
      <c r="G32" s="73"/>
      <c r="H32" s="73"/>
      <c r="I32" s="73">
        <v>7843.2</v>
      </c>
      <c r="J32" s="73"/>
      <c r="K32" s="73">
        <v>412.8</v>
      </c>
      <c r="L32" s="73"/>
      <c r="M32" s="73"/>
      <c r="N32" s="73">
        <v>0</v>
      </c>
      <c r="O32" s="73"/>
      <c r="P32" s="196">
        <v>0</v>
      </c>
      <c r="Q32" s="73"/>
      <c r="R32" s="73"/>
      <c r="S32" s="73"/>
      <c r="T32" s="196">
        <v>1150.5999999999999</v>
      </c>
      <c r="U32" s="73"/>
      <c r="V32" s="98" t="s">
        <v>166</v>
      </c>
      <c r="W32" s="98" t="s">
        <v>118</v>
      </c>
      <c r="X32" s="102">
        <v>100</v>
      </c>
      <c r="Y32" s="217">
        <v>94</v>
      </c>
      <c r="Z32" s="99" t="s">
        <v>220</v>
      </c>
      <c r="AA32" s="99" t="s">
        <v>363</v>
      </c>
      <c r="AC32" s="100"/>
      <c r="AD32" s="100"/>
      <c r="AF32" s="100"/>
      <c r="AH32" s="100"/>
    </row>
    <row r="33" spans="1:34" s="92" customFormat="1" ht="276" customHeight="1" x14ac:dyDescent="0.2">
      <c r="A33" s="93" t="s">
        <v>292</v>
      </c>
      <c r="B33" s="96" t="s">
        <v>305</v>
      </c>
      <c r="C33" s="97" t="s">
        <v>153</v>
      </c>
      <c r="D33" s="73">
        <v>112883.5</v>
      </c>
      <c r="E33" s="73">
        <v>5941.3</v>
      </c>
      <c r="F33" s="73"/>
      <c r="G33" s="73"/>
      <c r="H33" s="73"/>
      <c r="I33" s="73">
        <v>112883.5</v>
      </c>
      <c r="J33" s="73"/>
      <c r="K33" s="73">
        <v>5941.3</v>
      </c>
      <c r="L33" s="73"/>
      <c r="M33" s="73"/>
      <c r="N33" s="196">
        <v>7765.2</v>
      </c>
      <c r="O33" s="196"/>
      <c r="P33" s="196">
        <v>408.7</v>
      </c>
      <c r="Q33" s="73"/>
      <c r="R33" s="73"/>
      <c r="S33" s="73"/>
      <c r="T33" s="73">
        <v>16175.1</v>
      </c>
      <c r="U33" s="73"/>
      <c r="V33" s="98" t="s">
        <v>166</v>
      </c>
      <c r="W33" s="98" t="s">
        <v>118</v>
      </c>
      <c r="X33" s="102">
        <v>1736</v>
      </c>
      <c r="Y33" s="217">
        <v>1971</v>
      </c>
      <c r="Z33" s="99" t="s">
        <v>319</v>
      </c>
      <c r="AA33" s="99"/>
      <c r="AC33" s="100"/>
      <c r="AD33" s="100"/>
      <c r="AF33" s="100"/>
      <c r="AH33" s="100"/>
    </row>
    <row r="34" spans="1:34" s="194" customFormat="1" ht="76.5" x14ac:dyDescent="0.2">
      <c r="A34" s="227" t="s">
        <v>64</v>
      </c>
      <c r="B34" s="228" t="s">
        <v>65</v>
      </c>
      <c r="C34" s="229" t="s">
        <v>153</v>
      </c>
      <c r="D34" s="196">
        <v>995696.7</v>
      </c>
      <c r="E34" s="196"/>
      <c r="F34" s="196"/>
      <c r="G34" s="196"/>
      <c r="H34" s="196"/>
      <c r="I34" s="196">
        <v>995696.7</v>
      </c>
      <c r="J34" s="196"/>
      <c r="K34" s="196"/>
      <c r="L34" s="196"/>
      <c r="M34" s="196"/>
      <c r="N34" s="196">
        <v>820763.4</v>
      </c>
      <c r="O34" s="196"/>
      <c r="P34" s="196"/>
      <c r="Q34" s="196"/>
      <c r="R34" s="196"/>
      <c r="S34" s="196"/>
      <c r="T34" s="196">
        <v>4107.3</v>
      </c>
      <c r="U34" s="196"/>
      <c r="V34" s="230" t="s">
        <v>167</v>
      </c>
      <c r="W34" s="230" t="s">
        <v>156</v>
      </c>
      <c r="X34" s="230" t="s">
        <v>151</v>
      </c>
      <c r="Y34" s="231">
        <v>40.700000000000003</v>
      </c>
      <c r="Z34" s="231" t="s">
        <v>220</v>
      </c>
      <c r="AA34" s="231" t="s">
        <v>307</v>
      </c>
      <c r="AC34" s="195"/>
      <c r="AD34" s="195"/>
      <c r="AF34" s="195"/>
      <c r="AH34" s="195"/>
    </row>
    <row r="35" spans="1:34" s="194" customFormat="1" ht="157.15" customHeight="1" x14ac:dyDescent="0.2">
      <c r="A35" s="227" t="s">
        <v>66</v>
      </c>
      <c r="B35" s="228" t="s">
        <v>67</v>
      </c>
      <c r="C35" s="229" t="s">
        <v>153</v>
      </c>
      <c r="D35" s="196">
        <v>29165</v>
      </c>
      <c r="E35" s="196"/>
      <c r="F35" s="196"/>
      <c r="G35" s="196"/>
      <c r="H35" s="196"/>
      <c r="I35" s="196">
        <v>29165</v>
      </c>
      <c r="J35" s="196"/>
      <c r="K35" s="196"/>
      <c r="L35" s="196"/>
      <c r="M35" s="196"/>
      <c r="N35" s="196">
        <v>22621.7</v>
      </c>
      <c r="O35" s="196"/>
      <c r="P35" s="196"/>
      <c r="Q35" s="196"/>
      <c r="R35" s="196"/>
      <c r="S35" s="196"/>
      <c r="T35" s="196">
        <v>22655</v>
      </c>
      <c r="U35" s="196"/>
      <c r="V35" s="230" t="s">
        <v>168</v>
      </c>
      <c r="W35" s="230" t="s">
        <v>118</v>
      </c>
      <c r="X35" s="230" t="s">
        <v>151</v>
      </c>
      <c r="Y35" s="232">
        <v>4398</v>
      </c>
      <c r="Z35" s="231" t="s">
        <v>220</v>
      </c>
      <c r="AA35" s="231" t="s">
        <v>307</v>
      </c>
      <c r="AC35" s="195"/>
      <c r="AD35" s="195"/>
      <c r="AF35" s="195"/>
      <c r="AH35" s="195"/>
    </row>
    <row r="36" spans="1:34" s="194" customFormat="1" ht="165.75" x14ac:dyDescent="0.2">
      <c r="A36" s="227" t="s">
        <v>68</v>
      </c>
      <c r="B36" s="228" t="s">
        <v>69</v>
      </c>
      <c r="C36" s="229" t="s">
        <v>153</v>
      </c>
      <c r="D36" s="196">
        <v>28000</v>
      </c>
      <c r="E36" s="196"/>
      <c r="F36" s="196"/>
      <c r="G36" s="196"/>
      <c r="H36" s="196"/>
      <c r="I36" s="196">
        <v>28000</v>
      </c>
      <c r="J36" s="196"/>
      <c r="K36" s="196"/>
      <c r="L36" s="196"/>
      <c r="M36" s="196"/>
      <c r="N36" s="196">
        <v>17350.099999999999</v>
      </c>
      <c r="O36" s="196"/>
      <c r="P36" s="196"/>
      <c r="Q36" s="196"/>
      <c r="R36" s="196"/>
      <c r="S36" s="196"/>
      <c r="T36" s="196">
        <v>17350.099999999999</v>
      </c>
      <c r="U36" s="196"/>
      <c r="V36" s="230" t="s">
        <v>169</v>
      </c>
      <c r="W36" s="230" t="s">
        <v>118</v>
      </c>
      <c r="X36" s="230" t="s">
        <v>151</v>
      </c>
      <c r="Y36" s="233">
        <v>193</v>
      </c>
      <c r="Z36" s="231" t="s">
        <v>220</v>
      </c>
      <c r="AA36" s="231" t="s">
        <v>307</v>
      </c>
      <c r="AC36" s="195"/>
      <c r="AD36" s="195"/>
      <c r="AF36" s="195"/>
      <c r="AH36" s="195"/>
    </row>
    <row r="37" spans="1:34" s="194" customFormat="1" ht="114.75" x14ac:dyDescent="0.2">
      <c r="A37" s="227" t="s">
        <v>70</v>
      </c>
      <c r="B37" s="228" t="s">
        <v>204</v>
      </c>
      <c r="C37" s="229" t="s">
        <v>153</v>
      </c>
      <c r="D37" s="196">
        <v>830</v>
      </c>
      <c r="E37" s="196"/>
      <c r="F37" s="196"/>
      <c r="G37" s="196"/>
      <c r="H37" s="196"/>
      <c r="I37" s="196">
        <v>830</v>
      </c>
      <c r="J37" s="196"/>
      <c r="K37" s="196"/>
      <c r="L37" s="196"/>
      <c r="M37" s="196"/>
      <c r="N37" s="196">
        <v>543.1</v>
      </c>
      <c r="O37" s="196"/>
      <c r="P37" s="196"/>
      <c r="Q37" s="196"/>
      <c r="R37" s="196"/>
      <c r="S37" s="196"/>
      <c r="T37" s="196">
        <v>544.20000000000005</v>
      </c>
      <c r="U37" s="196"/>
      <c r="V37" s="230" t="s">
        <v>170</v>
      </c>
      <c r="W37" s="197" t="s">
        <v>118</v>
      </c>
      <c r="X37" s="197" t="s">
        <v>151</v>
      </c>
      <c r="Y37" s="234">
        <v>236</v>
      </c>
      <c r="Z37" s="231" t="s">
        <v>220</v>
      </c>
      <c r="AA37" s="231" t="s">
        <v>307</v>
      </c>
      <c r="AC37" s="195"/>
      <c r="AD37" s="195"/>
      <c r="AF37" s="195"/>
      <c r="AH37" s="195"/>
    </row>
    <row r="38" spans="1:34" s="194" customFormat="1" ht="145.5" customHeight="1" x14ac:dyDescent="0.2">
      <c r="A38" s="227" t="s">
        <v>71</v>
      </c>
      <c r="B38" s="228" t="s">
        <v>225</v>
      </c>
      <c r="C38" s="229" t="s">
        <v>153</v>
      </c>
      <c r="D38" s="196">
        <v>330</v>
      </c>
      <c r="E38" s="196"/>
      <c r="F38" s="196"/>
      <c r="G38" s="196"/>
      <c r="H38" s="196"/>
      <c r="I38" s="196">
        <v>330</v>
      </c>
      <c r="J38" s="196"/>
      <c r="K38" s="196"/>
      <c r="L38" s="196"/>
      <c r="M38" s="196"/>
      <c r="N38" s="196">
        <v>218.5</v>
      </c>
      <c r="O38" s="196"/>
      <c r="P38" s="196"/>
      <c r="Q38" s="196"/>
      <c r="R38" s="196"/>
      <c r="S38" s="196"/>
      <c r="T38" s="196">
        <v>218.5</v>
      </c>
      <c r="U38" s="196"/>
      <c r="V38" s="230" t="s">
        <v>171</v>
      </c>
      <c r="W38" s="197" t="s">
        <v>118</v>
      </c>
      <c r="X38" s="197" t="s">
        <v>151</v>
      </c>
      <c r="Y38" s="234">
        <v>141</v>
      </c>
      <c r="Z38" s="231" t="s">
        <v>220</v>
      </c>
      <c r="AA38" s="231" t="s">
        <v>307</v>
      </c>
      <c r="AC38" s="195"/>
      <c r="AD38" s="195"/>
      <c r="AF38" s="195"/>
      <c r="AH38" s="195"/>
    </row>
    <row r="39" spans="1:34" s="194" customFormat="1" ht="155.25" customHeight="1" x14ac:dyDescent="0.2">
      <c r="A39" s="227" t="s">
        <v>382</v>
      </c>
      <c r="B39" s="228" t="s">
        <v>383</v>
      </c>
      <c r="C39" s="229" t="s">
        <v>153</v>
      </c>
      <c r="D39" s="196">
        <v>15278.3</v>
      </c>
      <c r="E39" s="196"/>
      <c r="F39" s="196"/>
      <c r="G39" s="196"/>
      <c r="H39" s="196"/>
      <c r="I39" s="196">
        <v>15278.3</v>
      </c>
      <c r="J39" s="196"/>
      <c r="K39" s="196"/>
      <c r="L39" s="196"/>
      <c r="M39" s="196"/>
      <c r="N39" s="196">
        <v>571.5</v>
      </c>
      <c r="O39" s="196"/>
      <c r="P39" s="196"/>
      <c r="Q39" s="196"/>
      <c r="R39" s="196"/>
      <c r="S39" s="196"/>
      <c r="T39" s="196">
        <v>960.8</v>
      </c>
      <c r="U39" s="196"/>
      <c r="V39" s="230" t="s">
        <v>384</v>
      </c>
      <c r="W39" s="197" t="s">
        <v>151</v>
      </c>
      <c r="X39" s="197" t="s">
        <v>151</v>
      </c>
      <c r="Y39" s="234" t="s">
        <v>151</v>
      </c>
      <c r="Z39" s="231" t="s">
        <v>220</v>
      </c>
      <c r="AA39" s="231" t="s">
        <v>307</v>
      </c>
      <c r="AC39" s="195"/>
      <c r="AD39" s="195"/>
      <c r="AF39" s="195"/>
      <c r="AH39" s="195"/>
    </row>
    <row r="40" spans="1:34" s="92" customFormat="1" ht="169.5" customHeight="1" x14ac:dyDescent="0.2">
      <c r="A40" s="101" t="s">
        <v>98</v>
      </c>
      <c r="B40" s="96" t="s">
        <v>99</v>
      </c>
      <c r="C40" s="97" t="s">
        <v>153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196"/>
      <c r="Q40" s="73"/>
      <c r="R40" s="73"/>
      <c r="S40" s="73"/>
      <c r="T40" s="196"/>
      <c r="U40" s="73"/>
      <c r="V40" s="98" t="s">
        <v>172</v>
      </c>
      <c r="W40" s="98" t="s">
        <v>151</v>
      </c>
      <c r="X40" s="98" t="s">
        <v>151</v>
      </c>
      <c r="Y40" s="139" t="s">
        <v>452</v>
      </c>
      <c r="Z40" s="99" t="s">
        <v>220</v>
      </c>
      <c r="AA40" s="99" t="s">
        <v>307</v>
      </c>
      <c r="AC40" s="100"/>
      <c r="AD40" s="100"/>
      <c r="AF40" s="100"/>
      <c r="AH40" s="100"/>
    </row>
    <row r="41" spans="1:34" s="92" customFormat="1" ht="390.75" customHeight="1" x14ac:dyDescent="0.2">
      <c r="A41" s="101" t="s">
        <v>100</v>
      </c>
      <c r="B41" s="96" t="s">
        <v>101</v>
      </c>
      <c r="C41" s="97" t="s">
        <v>153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196"/>
      <c r="Q41" s="73"/>
      <c r="R41" s="73"/>
      <c r="S41" s="73"/>
      <c r="T41" s="196"/>
      <c r="U41" s="73"/>
      <c r="V41" s="98" t="s">
        <v>173</v>
      </c>
      <c r="W41" s="98" t="s">
        <v>151</v>
      </c>
      <c r="X41" s="98" t="s">
        <v>151</v>
      </c>
      <c r="Y41" s="139" t="s">
        <v>364</v>
      </c>
      <c r="Z41" s="99" t="s">
        <v>220</v>
      </c>
      <c r="AA41" s="99" t="s">
        <v>307</v>
      </c>
      <c r="AC41" s="100"/>
      <c r="AD41" s="100"/>
      <c r="AF41" s="100"/>
      <c r="AH41" s="100"/>
    </row>
    <row r="42" spans="1:34" s="92" customFormat="1" ht="122.25" customHeight="1" x14ac:dyDescent="0.2">
      <c r="A42" s="101" t="s">
        <v>102</v>
      </c>
      <c r="B42" s="96" t="s">
        <v>103</v>
      </c>
      <c r="C42" s="97" t="s">
        <v>153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196"/>
      <c r="Q42" s="73"/>
      <c r="R42" s="73"/>
      <c r="S42" s="73"/>
      <c r="T42" s="196"/>
      <c r="U42" s="73"/>
      <c r="V42" s="98" t="s">
        <v>174</v>
      </c>
      <c r="W42" s="98" t="s">
        <v>151</v>
      </c>
      <c r="X42" s="98" t="s">
        <v>151</v>
      </c>
      <c r="Y42" s="139" t="s">
        <v>308</v>
      </c>
      <c r="Z42" s="99" t="s">
        <v>220</v>
      </c>
      <c r="AA42" s="99" t="s">
        <v>307</v>
      </c>
      <c r="AC42" s="100"/>
      <c r="AD42" s="100"/>
      <c r="AF42" s="100"/>
      <c r="AH42" s="100"/>
    </row>
    <row r="43" spans="1:34" s="92" customFormat="1" ht="114.75" x14ac:dyDescent="0.2">
      <c r="A43" s="93" t="s">
        <v>72</v>
      </c>
      <c r="B43" s="96" t="s">
        <v>73</v>
      </c>
      <c r="C43" s="97" t="s">
        <v>153</v>
      </c>
      <c r="D43" s="73"/>
      <c r="E43" s="196">
        <v>676856.5</v>
      </c>
      <c r="F43" s="196"/>
      <c r="G43" s="196"/>
      <c r="H43" s="196"/>
      <c r="I43" s="196"/>
      <c r="J43" s="196"/>
      <c r="K43" s="196">
        <v>676856.5</v>
      </c>
      <c r="L43" s="73"/>
      <c r="M43" s="73"/>
      <c r="N43" s="73"/>
      <c r="O43" s="73"/>
      <c r="P43" s="196">
        <v>425040.9</v>
      </c>
      <c r="Q43" s="73"/>
      <c r="R43" s="73"/>
      <c r="S43" s="73"/>
      <c r="T43" s="196">
        <v>442018.7</v>
      </c>
      <c r="U43" s="73"/>
      <c r="V43" s="98" t="s">
        <v>175</v>
      </c>
      <c r="W43" s="98" t="s">
        <v>151</v>
      </c>
      <c r="X43" s="98" t="s">
        <v>151</v>
      </c>
      <c r="Y43" s="139" t="s">
        <v>151</v>
      </c>
      <c r="Z43" s="99" t="s">
        <v>220</v>
      </c>
      <c r="AA43" s="99" t="s">
        <v>307</v>
      </c>
      <c r="AC43" s="100"/>
      <c r="AD43" s="100"/>
      <c r="AF43" s="100"/>
      <c r="AH43" s="100"/>
    </row>
    <row r="44" spans="1:34" s="92" customFormat="1" ht="102" x14ac:dyDescent="0.2">
      <c r="A44" s="93" t="s">
        <v>152</v>
      </c>
      <c r="B44" s="96" t="s">
        <v>191</v>
      </c>
      <c r="C44" s="97" t="s">
        <v>153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196"/>
      <c r="U44" s="73"/>
      <c r="V44" s="98" t="s">
        <v>193</v>
      </c>
      <c r="W44" s="98" t="s">
        <v>177</v>
      </c>
      <c r="X44" s="102">
        <v>1</v>
      </c>
      <c r="Y44" s="218" t="s">
        <v>348</v>
      </c>
      <c r="Z44" s="99" t="s">
        <v>220</v>
      </c>
      <c r="AA44" s="99" t="s">
        <v>307</v>
      </c>
      <c r="AC44" s="100"/>
      <c r="AD44" s="100"/>
      <c r="AF44" s="100"/>
      <c r="AH44" s="100"/>
    </row>
    <row r="45" spans="1:34" s="92" customFormat="1" ht="80.45" customHeight="1" x14ac:dyDescent="0.2">
      <c r="A45" s="93" t="s">
        <v>90</v>
      </c>
      <c r="B45" s="96" t="s">
        <v>192</v>
      </c>
      <c r="C45" s="97" t="s">
        <v>153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196"/>
      <c r="U45" s="73"/>
      <c r="V45" s="98" t="s">
        <v>194</v>
      </c>
      <c r="W45" s="98" t="s">
        <v>157</v>
      </c>
      <c r="X45" s="102">
        <v>237</v>
      </c>
      <c r="Y45" s="69">
        <v>226.3</v>
      </c>
      <c r="Z45" s="99" t="s">
        <v>220</v>
      </c>
      <c r="AA45" s="99" t="s">
        <v>307</v>
      </c>
      <c r="AC45" s="100"/>
      <c r="AD45" s="100"/>
      <c r="AF45" s="100"/>
      <c r="AH45" s="100"/>
    </row>
    <row r="46" spans="1:34" s="92" customFormat="1" ht="168" customHeight="1" x14ac:dyDescent="0.2">
      <c r="A46" s="93" t="s">
        <v>92</v>
      </c>
      <c r="B46" s="96" t="s">
        <v>195</v>
      </c>
      <c r="C46" s="97" t="s">
        <v>153</v>
      </c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196"/>
      <c r="U46" s="73"/>
      <c r="V46" s="98" t="s">
        <v>196</v>
      </c>
      <c r="W46" s="98" t="s">
        <v>151</v>
      </c>
      <c r="X46" s="102" t="s">
        <v>151</v>
      </c>
      <c r="Y46" s="218">
        <v>5229</v>
      </c>
      <c r="Z46" s="99" t="s">
        <v>220</v>
      </c>
      <c r="AA46" s="99" t="s">
        <v>307</v>
      </c>
      <c r="AC46" s="100"/>
      <c r="AD46" s="100"/>
      <c r="AF46" s="100"/>
      <c r="AH46" s="100"/>
    </row>
    <row r="47" spans="1:34" s="92" customFormat="1" ht="220.5" customHeight="1" x14ac:dyDescent="0.2">
      <c r="A47" s="93" t="s">
        <v>280</v>
      </c>
      <c r="B47" s="96" t="s">
        <v>281</v>
      </c>
      <c r="C47" s="97" t="s">
        <v>153</v>
      </c>
      <c r="D47" s="73"/>
      <c r="E47" s="73">
        <v>1744.6</v>
      </c>
      <c r="F47" s="73"/>
      <c r="G47" s="73"/>
      <c r="H47" s="73"/>
      <c r="I47" s="73"/>
      <c r="J47" s="73"/>
      <c r="K47" s="73">
        <v>1744.6</v>
      </c>
      <c r="L47" s="73"/>
      <c r="M47" s="73"/>
      <c r="N47" s="73"/>
      <c r="O47" s="73"/>
      <c r="P47" s="196">
        <v>488.5</v>
      </c>
      <c r="Q47" s="73"/>
      <c r="R47" s="73"/>
      <c r="S47" s="73"/>
      <c r="T47" s="196">
        <v>488.5</v>
      </c>
      <c r="U47" s="73"/>
      <c r="V47" s="98" t="s">
        <v>282</v>
      </c>
      <c r="W47" s="98" t="s">
        <v>118</v>
      </c>
      <c r="X47" s="102">
        <v>40</v>
      </c>
      <c r="Y47" s="217">
        <v>13</v>
      </c>
      <c r="Z47" s="99" t="s">
        <v>220</v>
      </c>
      <c r="AA47" s="99" t="s">
        <v>307</v>
      </c>
      <c r="AC47" s="100"/>
      <c r="AD47" s="100"/>
      <c r="AF47" s="100"/>
      <c r="AH47" s="100"/>
    </row>
    <row r="48" spans="1:34" s="190" customFormat="1" ht="51" x14ac:dyDescent="0.2">
      <c r="A48" s="186"/>
      <c r="B48" s="143" t="s">
        <v>74</v>
      </c>
      <c r="C48" s="187" t="s">
        <v>153</v>
      </c>
      <c r="D48" s="72"/>
      <c r="E48" s="72">
        <f>SUM(E49:E71)</f>
        <v>1784</v>
      </c>
      <c r="F48" s="72"/>
      <c r="G48" s="72"/>
      <c r="H48" s="72">
        <v>287182.8</v>
      </c>
      <c r="I48" s="72"/>
      <c r="J48" s="72"/>
      <c r="K48" s="72">
        <f>SUM(K49:K71)</f>
        <v>1784</v>
      </c>
      <c r="L48" s="72"/>
      <c r="M48" s="72"/>
      <c r="N48" s="72"/>
      <c r="O48" s="72"/>
      <c r="P48" s="72">
        <f>SUM(P49:P71)</f>
        <v>1092.4000000000001</v>
      </c>
      <c r="Q48" s="72"/>
      <c r="R48" s="72"/>
      <c r="S48" s="72">
        <v>0</v>
      </c>
      <c r="T48" s="213">
        <f>T51+T71</f>
        <v>727.3</v>
      </c>
      <c r="U48" s="72"/>
      <c r="V48" s="188"/>
      <c r="W48" s="188"/>
      <c r="X48" s="188"/>
      <c r="Y48" s="219"/>
      <c r="Z48" s="189"/>
      <c r="AA48" s="189"/>
      <c r="AC48" s="191"/>
      <c r="AD48" s="191"/>
      <c r="AF48" s="191"/>
      <c r="AH48" s="191"/>
    </row>
    <row r="49" spans="1:34" s="92" customFormat="1" ht="129" customHeight="1" x14ac:dyDescent="0.2">
      <c r="A49" s="101" t="s">
        <v>34</v>
      </c>
      <c r="B49" s="96" t="s">
        <v>75</v>
      </c>
      <c r="C49" s="97" t="s">
        <v>153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196"/>
      <c r="U49" s="73"/>
      <c r="V49" s="103" t="s">
        <v>283</v>
      </c>
      <c r="W49" s="98" t="s">
        <v>108</v>
      </c>
      <c r="X49" s="98" t="s">
        <v>311</v>
      </c>
      <c r="Y49" s="198" t="s">
        <v>360</v>
      </c>
      <c r="Z49" s="99" t="s">
        <v>319</v>
      </c>
      <c r="AA49" s="69"/>
      <c r="AC49" s="100"/>
      <c r="AD49" s="100"/>
      <c r="AF49" s="100"/>
      <c r="AH49" s="100"/>
    </row>
    <row r="50" spans="1:34" s="92" customFormat="1" ht="210.75" customHeight="1" x14ac:dyDescent="0.2">
      <c r="A50" s="101" t="s">
        <v>35</v>
      </c>
      <c r="B50" s="96" t="s">
        <v>76</v>
      </c>
      <c r="C50" s="97" t="s">
        <v>153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196"/>
      <c r="U50" s="73"/>
      <c r="V50" s="14" t="s">
        <v>176</v>
      </c>
      <c r="W50" s="98" t="s">
        <v>177</v>
      </c>
      <c r="X50" s="102">
        <v>260</v>
      </c>
      <c r="Y50" s="139">
        <v>217</v>
      </c>
      <c r="Z50" s="99" t="s">
        <v>220</v>
      </c>
      <c r="AA50" s="99" t="s">
        <v>307</v>
      </c>
      <c r="AC50" s="100"/>
      <c r="AD50" s="100"/>
      <c r="AF50" s="100"/>
      <c r="AH50" s="100"/>
    </row>
    <row r="51" spans="1:34" s="92" customFormat="1" ht="174.6" customHeight="1" x14ac:dyDescent="0.2">
      <c r="A51" s="101" t="s">
        <v>198</v>
      </c>
      <c r="B51" s="96" t="s">
        <v>284</v>
      </c>
      <c r="C51" s="97" t="s">
        <v>153</v>
      </c>
      <c r="D51" s="73"/>
      <c r="E51" s="73">
        <v>287</v>
      </c>
      <c r="F51" s="73"/>
      <c r="G51" s="73"/>
      <c r="H51" s="73"/>
      <c r="I51" s="73"/>
      <c r="J51" s="73"/>
      <c r="K51" s="73">
        <v>287</v>
      </c>
      <c r="L51" s="73"/>
      <c r="M51" s="73"/>
      <c r="N51" s="73"/>
      <c r="O51" s="73"/>
      <c r="P51" s="196">
        <v>105.9</v>
      </c>
      <c r="Q51" s="73"/>
      <c r="R51" s="73"/>
      <c r="S51" s="73"/>
      <c r="T51" s="196">
        <v>137.30000000000001</v>
      </c>
      <c r="U51" s="134"/>
      <c r="V51" s="14" t="s">
        <v>285</v>
      </c>
      <c r="W51" s="98" t="s">
        <v>286</v>
      </c>
      <c r="X51" s="102">
        <v>287</v>
      </c>
      <c r="Y51" s="199">
        <v>106</v>
      </c>
      <c r="Z51" s="99" t="s">
        <v>220</v>
      </c>
      <c r="AA51" s="99" t="s">
        <v>307</v>
      </c>
      <c r="AC51" s="100"/>
      <c r="AD51" s="100"/>
      <c r="AF51" s="100"/>
      <c r="AH51" s="100"/>
    </row>
    <row r="52" spans="1:34" s="92" customFormat="1" ht="174.6" customHeight="1" x14ac:dyDescent="0.2">
      <c r="A52" s="101" t="s">
        <v>201</v>
      </c>
      <c r="B52" s="96" t="s">
        <v>334</v>
      </c>
      <c r="C52" s="97" t="s">
        <v>352</v>
      </c>
      <c r="D52" s="73"/>
      <c r="E52" s="73">
        <v>569</v>
      </c>
      <c r="F52" s="73"/>
      <c r="G52" s="73"/>
      <c r="H52" s="73"/>
      <c r="I52" s="73"/>
      <c r="J52" s="73"/>
      <c r="K52" s="73">
        <v>569</v>
      </c>
      <c r="L52" s="73"/>
      <c r="M52" s="73"/>
      <c r="N52" s="73"/>
      <c r="O52" s="73"/>
      <c r="P52" s="73">
        <v>363.4</v>
      </c>
      <c r="Q52" s="73"/>
      <c r="R52" s="73"/>
      <c r="S52" s="73"/>
      <c r="T52" s="73">
        <v>0</v>
      </c>
      <c r="U52" s="134"/>
      <c r="V52" s="14" t="s">
        <v>285</v>
      </c>
      <c r="W52" s="98" t="s">
        <v>286</v>
      </c>
      <c r="X52" s="102">
        <v>569</v>
      </c>
      <c r="Y52" s="139">
        <v>368</v>
      </c>
      <c r="Z52" s="99" t="s">
        <v>220</v>
      </c>
      <c r="AA52" s="99" t="s">
        <v>307</v>
      </c>
      <c r="AC52" s="100"/>
      <c r="AD52" s="100"/>
      <c r="AF52" s="100"/>
      <c r="AH52" s="100"/>
    </row>
    <row r="53" spans="1:34" s="92" customFormat="1" ht="174.6" customHeight="1" x14ac:dyDescent="0.2">
      <c r="A53" s="101" t="s">
        <v>338</v>
      </c>
      <c r="B53" s="96" t="s">
        <v>335</v>
      </c>
      <c r="C53" s="97" t="s">
        <v>353</v>
      </c>
      <c r="D53" s="73"/>
      <c r="E53" s="73">
        <v>7</v>
      </c>
      <c r="F53" s="73"/>
      <c r="G53" s="73"/>
      <c r="H53" s="73"/>
      <c r="I53" s="73"/>
      <c r="J53" s="73"/>
      <c r="K53" s="73">
        <v>7</v>
      </c>
      <c r="L53" s="73"/>
      <c r="M53" s="73"/>
      <c r="N53" s="73"/>
      <c r="O53" s="73"/>
      <c r="P53" s="73">
        <v>0</v>
      </c>
      <c r="Q53" s="73"/>
      <c r="R53" s="73"/>
      <c r="S53" s="73"/>
      <c r="T53" s="73">
        <v>0</v>
      </c>
      <c r="U53" s="134"/>
      <c r="V53" s="14" t="s">
        <v>285</v>
      </c>
      <c r="W53" s="98" t="s">
        <v>286</v>
      </c>
      <c r="X53" s="102">
        <v>7</v>
      </c>
      <c r="Y53" s="139">
        <v>0</v>
      </c>
      <c r="Z53" s="99" t="s">
        <v>220</v>
      </c>
      <c r="AA53" s="99" t="s">
        <v>307</v>
      </c>
      <c r="AC53" s="100"/>
      <c r="AD53" s="100"/>
      <c r="AF53" s="100"/>
      <c r="AH53" s="100"/>
    </row>
    <row r="54" spans="1:34" s="92" customFormat="1" ht="174.6" customHeight="1" x14ac:dyDescent="0.2">
      <c r="A54" s="101" t="s">
        <v>337</v>
      </c>
      <c r="B54" s="96" t="s">
        <v>336</v>
      </c>
      <c r="C54" s="97" t="s">
        <v>354</v>
      </c>
      <c r="D54" s="73"/>
      <c r="E54" s="73">
        <v>82</v>
      </c>
      <c r="F54" s="73"/>
      <c r="G54" s="73"/>
      <c r="H54" s="73"/>
      <c r="I54" s="73"/>
      <c r="J54" s="73"/>
      <c r="K54" s="73">
        <v>82</v>
      </c>
      <c r="L54" s="73"/>
      <c r="M54" s="73"/>
      <c r="N54" s="73"/>
      <c r="O54" s="73"/>
      <c r="P54" s="73">
        <v>3</v>
      </c>
      <c r="Q54" s="73"/>
      <c r="R54" s="73"/>
      <c r="S54" s="73"/>
      <c r="T54" s="73">
        <v>0</v>
      </c>
      <c r="U54" s="134"/>
      <c r="V54" s="14" t="s">
        <v>285</v>
      </c>
      <c r="W54" s="98" t="s">
        <v>286</v>
      </c>
      <c r="X54" s="102">
        <v>82</v>
      </c>
      <c r="Y54" s="139">
        <v>3</v>
      </c>
      <c r="Z54" s="99" t="s">
        <v>220</v>
      </c>
      <c r="AA54" s="99" t="s">
        <v>307</v>
      </c>
      <c r="AC54" s="100"/>
      <c r="AD54" s="100"/>
      <c r="AF54" s="100"/>
      <c r="AH54" s="100"/>
    </row>
    <row r="55" spans="1:34" s="92" customFormat="1" ht="174.6" customHeight="1" x14ac:dyDescent="0.2">
      <c r="A55" s="101" t="s">
        <v>339</v>
      </c>
      <c r="B55" s="96" t="s">
        <v>340</v>
      </c>
      <c r="C55" s="97" t="s">
        <v>154</v>
      </c>
      <c r="D55" s="73"/>
      <c r="E55" s="73">
        <v>58</v>
      </c>
      <c r="F55" s="73"/>
      <c r="G55" s="73"/>
      <c r="H55" s="73"/>
      <c r="I55" s="73"/>
      <c r="J55" s="73"/>
      <c r="K55" s="73">
        <v>58</v>
      </c>
      <c r="L55" s="73"/>
      <c r="M55" s="73"/>
      <c r="N55" s="73"/>
      <c r="O55" s="73"/>
      <c r="P55" s="73">
        <v>30.1</v>
      </c>
      <c r="Q55" s="73"/>
      <c r="R55" s="73"/>
      <c r="S55" s="73"/>
      <c r="T55" s="73">
        <v>0</v>
      </c>
      <c r="U55" s="134"/>
      <c r="V55" s="14" t="s">
        <v>285</v>
      </c>
      <c r="W55" s="98" t="s">
        <v>286</v>
      </c>
      <c r="X55" s="102">
        <v>58</v>
      </c>
      <c r="Y55" s="139">
        <v>15</v>
      </c>
      <c r="Z55" s="99" t="s">
        <v>220</v>
      </c>
      <c r="AA55" s="99" t="s">
        <v>307</v>
      </c>
      <c r="AC55" s="100"/>
      <c r="AD55" s="100"/>
      <c r="AF55" s="100"/>
      <c r="AH55" s="100"/>
    </row>
    <row r="56" spans="1:34" s="92" customFormat="1" ht="174.6" customHeight="1" x14ac:dyDescent="0.2">
      <c r="A56" s="101" t="s">
        <v>341</v>
      </c>
      <c r="B56" s="96" t="s">
        <v>342</v>
      </c>
      <c r="C56" s="97" t="s">
        <v>355</v>
      </c>
      <c r="D56" s="73"/>
      <c r="E56" s="73">
        <v>9</v>
      </c>
      <c r="F56" s="73"/>
      <c r="G56" s="73"/>
      <c r="H56" s="73"/>
      <c r="I56" s="73"/>
      <c r="J56" s="73"/>
      <c r="K56" s="73">
        <v>9</v>
      </c>
      <c r="L56" s="73"/>
      <c r="M56" s="73"/>
      <c r="N56" s="73"/>
      <c r="O56" s="73"/>
      <c r="P56" s="73">
        <v>0</v>
      </c>
      <c r="Q56" s="73"/>
      <c r="R56" s="73"/>
      <c r="S56" s="73"/>
      <c r="T56" s="73">
        <v>0</v>
      </c>
      <c r="U56" s="134"/>
      <c r="V56" s="14" t="s">
        <v>285</v>
      </c>
      <c r="W56" s="98" t="s">
        <v>286</v>
      </c>
      <c r="X56" s="102">
        <v>9</v>
      </c>
      <c r="Y56" s="139">
        <v>0</v>
      </c>
      <c r="Z56" s="99" t="s">
        <v>220</v>
      </c>
      <c r="AA56" s="99" t="s">
        <v>307</v>
      </c>
      <c r="AC56" s="100"/>
      <c r="AD56" s="100"/>
      <c r="AF56" s="100"/>
      <c r="AH56" s="100"/>
    </row>
    <row r="57" spans="1:34" s="92" customFormat="1" ht="174.6" customHeight="1" x14ac:dyDescent="0.2">
      <c r="A57" s="101" t="s">
        <v>343</v>
      </c>
      <c r="B57" s="96" t="s">
        <v>344</v>
      </c>
      <c r="C57" s="97" t="s">
        <v>356</v>
      </c>
      <c r="D57" s="73"/>
      <c r="E57" s="73">
        <v>64</v>
      </c>
      <c r="F57" s="73"/>
      <c r="G57" s="73"/>
      <c r="H57" s="73"/>
      <c r="I57" s="73"/>
      <c r="J57" s="73"/>
      <c r="K57" s="73">
        <v>64</v>
      </c>
      <c r="L57" s="73"/>
      <c r="M57" s="73"/>
      <c r="N57" s="73"/>
      <c r="O57" s="73"/>
      <c r="P57" s="73">
        <v>0</v>
      </c>
      <c r="Q57" s="73"/>
      <c r="R57" s="73"/>
      <c r="S57" s="73"/>
      <c r="T57" s="73">
        <v>0</v>
      </c>
      <c r="U57" s="134"/>
      <c r="V57" s="14" t="s">
        <v>285</v>
      </c>
      <c r="W57" s="98" t="s">
        <v>286</v>
      </c>
      <c r="X57" s="102">
        <v>64</v>
      </c>
      <c r="Y57" s="139">
        <v>0</v>
      </c>
      <c r="Z57" s="99" t="s">
        <v>220</v>
      </c>
      <c r="AA57" s="99" t="s">
        <v>307</v>
      </c>
      <c r="AC57" s="100"/>
      <c r="AD57" s="100"/>
      <c r="AF57" s="100"/>
      <c r="AH57" s="100"/>
    </row>
    <row r="58" spans="1:34" s="92" customFormat="1" ht="117.75" customHeight="1" x14ac:dyDescent="0.2">
      <c r="A58" s="101" t="s">
        <v>345</v>
      </c>
      <c r="B58" s="96" t="s">
        <v>346</v>
      </c>
      <c r="C58" s="97" t="s">
        <v>357</v>
      </c>
      <c r="D58" s="73"/>
      <c r="E58" s="73">
        <v>118</v>
      </c>
      <c r="F58" s="73"/>
      <c r="G58" s="73"/>
      <c r="H58" s="73"/>
      <c r="I58" s="73"/>
      <c r="J58" s="73"/>
      <c r="K58" s="73">
        <v>118</v>
      </c>
      <c r="L58" s="73"/>
      <c r="M58" s="73"/>
      <c r="N58" s="73"/>
      <c r="O58" s="73"/>
      <c r="P58" s="73">
        <v>0</v>
      </c>
      <c r="Q58" s="73"/>
      <c r="R58" s="73"/>
      <c r="S58" s="73"/>
      <c r="T58" s="73">
        <v>0</v>
      </c>
      <c r="U58" s="134"/>
      <c r="V58" s="14" t="s">
        <v>285</v>
      </c>
      <c r="W58" s="98" t="s">
        <v>286</v>
      </c>
      <c r="X58" s="102">
        <v>118</v>
      </c>
      <c r="Y58" s="139">
        <v>0</v>
      </c>
      <c r="Z58" s="99" t="s">
        <v>220</v>
      </c>
      <c r="AA58" s="99" t="s">
        <v>307</v>
      </c>
      <c r="AC58" s="100"/>
      <c r="AD58" s="100"/>
      <c r="AF58" s="100"/>
      <c r="AH58" s="100"/>
    </row>
    <row r="59" spans="1:34" s="92" customFormat="1" ht="102" x14ac:dyDescent="0.2">
      <c r="A59" s="101" t="s">
        <v>52</v>
      </c>
      <c r="B59" s="96" t="s">
        <v>77</v>
      </c>
      <c r="C59" s="97" t="s">
        <v>153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196"/>
      <c r="U59" s="73"/>
      <c r="V59" s="104" t="s">
        <v>178</v>
      </c>
      <c r="W59" s="98" t="s">
        <v>151</v>
      </c>
      <c r="X59" s="98" t="s">
        <v>151</v>
      </c>
      <c r="Y59" s="139" t="s">
        <v>457</v>
      </c>
      <c r="Z59" s="99" t="s">
        <v>318</v>
      </c>
      <c r="AA59" s="99"/>
      <c r="AC59" s="100"/>
      <c r="AD59" s="100"/>
      <c r="AF59" s="100"/>
      <c r="AH59" s="100"/>
    </row>
    <row r="60" spans="1:34" s="92" customFormat="1" ht="165" customHeight="1" x14ac:dyDescent="0.2">
      <c r="A60" s="101" t="s">
        <v>54</v>
      </c>
      <c r="B60" s="96" t="s">
        <v>78</v>
      </c>
      <c r="C60" s="97" t="s">
        <v>153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196"/>
      <c r="U60" s="73"/>
      <c r="V60" s="14" t="s">
        <v>226</v>
      </c>
      <c r="W60" s="139" t="s">
        <v>179</v>
      </c>
      <c r="X60" s="139">
        <v>287182.8</v>
      </c>
      <c r="Y60" s="200">
        <v>0</v>
      </c>
      <c r="Z60" s="99" t="s">
        <v>220</v>
      </c>
      <c r="AA60" s="99" t="s">
        <v>458</v>
      </c>
      <c r="AC60" s="100"/>
      <c r="AD60" s="100"/>
      <c r="AF60" s="100"/>
      <c r="AH60" s="100"/>
    </row>
    <row r="61" spans="1:34" s="92" customFormat="1" ht="153" x14ac:dyDescent="0.2">
      <c r="A61" s="101" t="s">
        <v>56</v>
      </c>
      <c r="B61" s="96" t="s">
        <v>79</v>
      </c>
      <c r="C61" s="97" t="s">
        <v>153</v>
      </c>
      <c r="D61" s="73"/>
      <c r="E61" s="73"/>
      <c r="F61" s="73"/>
      <c r="G61" s="73"/>
      <c r="H61" s="196">
        <v>287182.8</v>
      </c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>
        <v>0</v>
      </c>
      <c r="T61" s="196"/>
      <c r="U61" s="73"/>
      <c r="V61" s="183" t="s">
        <v>180</v>
      </c>
      <c r="W61" s="98" t="s">
        <v>108</v>
      </c>
      <c r="X61" s="98" t="s">
        <v>312</v>
      </c>
      <c r="Y61" s="198">
        <v>9.1999999999999998E-2</v>
      </c>
      <c r="Z61" s="99" t="s">
        <v>319</v>
      </c>
      <c r="AA61" s="69"/>
      <c r="AC61" s="100"/>
      <c r="AD61" s="100"/>
      <c r="AF61" s="100"/>
      <c r="AH61" s="100"/>
    </row>
    <row r="62" spans="1:34" s="92" customFormat="1" ht="76.5" x14ac:dyDescent="0.2">
      <c r="A62" s="101" t="s">
        <v>58</v>
      </c>
      <c r="B62" s="96" t="s">
        <v>80</v>
      </c>
      <c r="C62" s="97" t="s">
        <v>153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196"/>
      <c r="U62" s="73"/>
      <c r="V62" s="14" t="s">
        <v>181</v>
      </c>
      <c r="W62" s="98" t="s">
        <v>177</v>
      </c>
      <c r="X62" s="102">
        <v>4</v>
      </c>
      <c r="Y62" s="139">
        <v>3</v>
      </c>
      <c r="Z62" s="99" t="s">
        <v>317</v>
      </c>
      <c r="AA62" s="99" t="s">
        <v>307</v>
      </c>
      <c r="AC62" s="100"/>
      <c r="AD62" s="100"/>
      <c r="AF62" s="100"/>
      <c r="AH62" s="100"/>
    </row>
    <row r="63" spans="1:34" s="92" customFormat="1" ht="134.25" customHeight="1" x14ac:dyDescent="0.2">
      <c r="A63" s="101" t="s">
        <v>60</v>
      </c>
      <c r="B63" s="96" t="s">
        <v>81</v>
      </c>
      <c r="C63" s="97" t="s">
        <v>153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196"/>
      <c r="U63" s="73"/>
      <c r="V63" s="14" t="s">
        <v>182</v>
      </c>
      <c r="W63" s="98" t="s">
        <v>151</v>
      </c>
      <c r="X63" s="98" t="s">
        <v>151</v>
      </c>
      <c r="Y63" s="139" t="s">
        <v>361</v>
      </c>
      <c r="Z63" s="99" t="s">
        <v>320</v>
      </c>
      <c r="AA63" s="99" t="s">
        <v>307</v>
      </c>
      <c r="AC63" s="100"/>
      <c r="AD63" s="100"/>
      <c r="AF63" s="100"/>
      <c r="AH63" s="100"/>
    </row>
    <row r="64" spans="1:34" s="92" customFormat="1" ht="75.75" customHeight="1" x14ac:dyDescent="0.2">
      <c r="A64" s="101" t="s">
        <v>62</v>
      </c>
      <c r="B64" s="96" t="s">
        <v>321</v>
      </c>
      <c r="C64" s="97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196"/>
      <c r="U64" s="73"/>
      <c r="V64" s="14" t="s">
        <v>507</v>
      </c>
      <c r="W64" s="98" t="s">
        <v>108</v>
      </c>
      <c r="X64" s="184" t="s">
        <v>506</v>
      </c>
      <c r="Y64" s="202" t="s">
        <v>459</v>
      </c>
      <c r="Z64" s="99" t="s">
        <v>220</v>
      </c>
      <c r="AA64" s="99" t="s">
        <v>307</v>
      </c>
      <c r="AC64" s="100"/>
      <c r="AD64" s="100"/>
      <c r="AF64" s="100"/>
      <c r="AH64" s="100"/>
    </row>
    <row r="65" spans="1:34" s="92" customFormat="1" ht="216.75" x14ac:dyDescent="0.2">
      <c r="A65" s="101" t="s">
        <v>82</v>
      </c>
      <c r="B65" s="96" t="s">
        <v>83</v>
      </c>
      <c r="C65" s="97" t="s">
        <v>153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196"/>
      <c r="U65" s="73"/>
      <c r="V65" s="14" t="s">
        <v>183</v>
      </c>
      <c r="W65" s="98" t="s">
        <v>184</v>
      </c>
      <c r="X65" s="98">
        <v>44000</v>
      </c>
      <c r="Y65" s="201" t="s">
        <v>313</v>
      </c>
      <c r="Z65" s="99" t="s">
        <v>317</v>
      </c>
      <c r="AA65" s="139" t="s">
        <v>307</v>
      </c>
      <c r="AC65" s="100"/>
      <c r="AD65" s="100"/>
      <c r="AF65" s="100"/>
      <c r="AH65" s="100"/>
    </row>
    <row r="66" spans="1:34" s="92" customFormat="1" ht="93" customHeight="1" x14ac:dyDescent="0.2">
      <c r="A66" s="101" t="s">
        <v>84</v>
      </c>
      <c r="B66" s="96" t="s">
        <v>85</v>
      </c>
      <c r="C66" s="97" t="s">
        <v>153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196"/>
      <c r="U66" s="73"/>
      <c r="V66" s="104" t="s">
        <v>185</v>
      </c>
      <c r="W66" s="98" t="s">
        <v>177</v>
      </c>
      <c r="X66" s="98">
        <v>1</v>
      </c>
      <c r="Y66" s="97" t="s">
        <v>314</v>
      </c>
      <c r="Z66" s="99" t="s">
        <v>320</v>
      </c>
      <c r="AA66" s="99" t="s">
        <v>307</v>
      </c>
      <c r="AC66" s="100"/>
      <c r="AD66" s="100"/>
      <c r="AF66" s="100"/>
      <c r="AH66" s="100"/>
    </row>
    <row r="67" spans="1:34" s="92" customFormat="1" ht="126" customHeight="1" x14ac:dyDescent="0.2">
      <c r="A67" s="101" t="s">
        <v>293</v>
      </c>
      <c r="B67" s="96" t="s">
        <v>322</v>
      </c>
      <c r="C67" s="97" t="s">
        <v>153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196"/>
      <c r="U67" s="73"/>
      <c r="V67" s="14" t="s">
        <v>315</v>
      </c>
      <c r="W67" s="98" t="s">
        <v>177</v>
      </c>
      <c r="X67" s="98">
        <v>5</v>
      </c>
      <c r="Y67" s="97">
        <v>17</v>
      </c>
      <c r="Z67" s="99" t="s">
        <v>220</v>
      </c>
      <c r="AA67" s="99" t="s">
        <v>307</v>
      </c>
      <c r="AC67" s="100"/>
      <c r="AD67" s="100"/>
      <c r="AF67" s="100"/>
      <c r="AH67" s="100"/>
    </row>
    <row r="68" spans="1:34" s="92" customFormat="1" ht="255" x14ac:dyDescent="0.2">
      <c r="A68" s="101" t="s">
        <v>86</v>
      </c>
      <c r="B68" s="96" t="s">
        <v>87</v>
      </c>
      <c r="C68" s="97" t="s">
        <v>153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196"/>
      <c r="U68" s="73"/>
      <c r="V68" s="104" t="s">
        <v>186</v>
      </c>
      <c r="W68" s="98" t="s">
        <v>151</v>
      </c>
      <c r="X68" s="98" t="s">
        <v>151</v>
      </c>
      <c r="Y68" s="203" t="s">
        <v>460</v>
      </c>
      <c r="Z68" s="99" t="s">
        <v>220</v>
      </c>
      <c r="AA68" s="139"/>
      <c r="AC68" s="100"/>
      <c r="AD68" s="100"/>
      <c r="AF68" s="100"/>
      <c r="AH68" s="100"/>
    </row>
    <row r="69" spans="1:34" s="92" customFormat="1" ht="63.75" x14ac:dyDescent="0.2">
      <c r="A69" s="101" t="s">
        <v>88</v>
      </c>
      <c r="B69" s="96" t="s">
        <v>89</v>
      </c>
      <c r="C69" s="97" t="s">
        <v>153</v>
      </c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196"/>
      <c r="U69" s="73"/>
      <c r="V69" s="104" t="s">
        <v>187</v>
      </c>
      <c r="W69" s="98" t="s">
        <v>177</v>
      </c>
      <c r="X69" s="102">
        <v>4</v>
      </c>
      <c r="Y69" s="139">
        <v>3</v>
      </c>
      <c r="Z69" s="99" t="s">
        <v>317</v>
      </c>
      <c r="AA69" s="99" t="s">
        <v>307</v>
      </c>
      <c r="AC69" s="100"/>
      <c r="AD69" s="100"/>
      <c r="AF69" s="100"/>
      <c r="AH69" s="100"/>
    </row>
    <row r="70" spans="1:34" s="92" customFormat="1" ht="272.25" customHeight="1" x14ac:dyDescent="0.2">
      <c r="A70" s="101" t="s">
        <v>90</v>
      </c>
      <c r="B70" s="96" t="s">
        <v>91</v>
      </c>
      <c r="C70" s="97" t="s">
        <v>153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196"/>
      <c r="U70" s="73"/>
      <c r="V70" s="98" t="s">
        <v>188</v>
      </c>
      <c r="W70" s="98" t="s">
        <v>177</v>
      </c>
      <c r="X70" s="102">
        <v>1000</v>
      </c>
      <c r="Y70" s="139">
        <v>1059</v>
      </c>
      <c r="Z70" s="99" t="s">
        <v>319</v>
      </c>
      <c r="AA70" s="99"/>
      <c r="AC70" s="100"/>
      <c r="AD70" s="100"/>
      <c r="AF70" s="100"/>
      <c r="AH70" s="100"/>
    </row>
    <row r="71" spans="1:34" s="92" customFormat="1" ht="230.25" customHeight="1" x14ac:dyDescent="0.2">
      <c r="A71" s="101" t="s">
        <v>323</v>
      </c>
      <c r="B71" s="96" t="s">
        <v>324</v>
      </c>
      <c r="C71" s="97" t="s">
        <v>153</v>
      </c>
      <c r="D71" s="73"/>
      <c r="E71" s="73">
        <v>590</v>
      </c>
      <c r="F71" s="73"/>
      <c r="G71" s="73"/>
      <c r="H71" s="73"/>
      <c r="I71" s="73"/>
      <c r="J71" s="73"/>
      <c r="K71" s="73">
        <v>590</v>
      </c>
      <c r="L71" s="73"/>
      <c r="M71" s="73"/>
      <c r="N71" s="73"/>
      <c r="O71" s="73"/>
      <c r="P71" s="73">
        <v>590</v>
      </c>
      <c r="Q71" s="73"/>
      <c r="R71" s="73"/>
      <c r="S71" s="73"/>
      <c r="T71" s="196">
        <v>590</v>
      </c>
      <c r="U71" s="73"/>
      <c r="V71" s="98" t="s">
        <v>316</v>
      </c>
      <c r="W71" s="98" t="s">
        <v>177</v>
      </c>
      <c r="X71" s="98">
        <v>2</v>
      </c>
      <c r="Y71" s="139" t="s">
        <v>362</v>
      </c>
      <c r="Z71" s="99" t="s">
        <v>319</v>
      </c>
      <c r="AA71" s="69"/>
    </row>
    <row r="72" spans="1:34" s="92" customFormat="1" ht="141.75" customHeight="1" x14ac:dyDescent="0.2">
      <c r="A72" s="93"/>
      <c r="B72" s="91" t="s">
        <v>33</v>
      </c>
      <c r="C72" s="105"/>
      <c r="D72" s="71">
        <f>SUM(D73+D74+D76+D75)</f>
        <v>570</v>
      </c>
      <c r="E72" s="71">
        <f>SUM(E73+E74+E76+E75)</f>
        <v>180</v>
      </c>
      <c r="F72" s="73"/>
      <c r="G72" s="73"/>
      <c r="H72" s="73"/>
      <c r="I72" s="71">
        <f>SUM(I73+I74+I76+I75)</f>
        <v>570</v>
      </c>
      <c r="J72" s="71">
        <f>SUM(J73+J74+J76+J75)</f>
        <v>0</v>
      </c>
      <c r="K72" s="71">
        <f>SUM(K73+K74+K76+K75)</f>
        <v>180</v>
      </c>
      <c r="L72" s="71"/>
      <c r="M72" s="71"/>
      <c r="N72" s="71">
        <f>SUM(N73+N74+N76+N75)</f>
        <v>245.29999999999998</v>
      </c>
      <c r="O72" s="71"/>
      <c r="P72" s="71">
        <f>SUM(P73+P74+P76+P75)</f>
        <v>77.5</v>
      </c>
      <c r="Q72" s="71"/>
      <c r="R72" s="73"/>
      <c r="S72" s="73"/>
      <c r="T72" s="196">
        <f>SUM(T73:T77)</f>
        <v>130.4</v>
      </c>
      <c r="U72" s="73"/>
      <c r="V72" s="99"/>
      <c r="W72" s="69"/>
      <c r="X72" s="69"/>
      <c r="Y72" s="69"/>
      <c r="Z72" s="99"/>
      <c r="AA72" s="99"/>
    </row>
    <row r="73" spans="1:34" s="92" customFormat="1" ht="183" customHeight="1" x14ac:dyDescent="0.2">
      <c r="A73" s="106" t="s">
        <v>35</v>
      </c>
      <c r="B73" s="107" t="s">
        <v>197</v>
      </c>
      <c r="C73" s="97" t="s">
        <v>153</v>
      </c>
      <c r="D73" s="74">
        <v>76</v>
      </c>
      <c r="E73" s="74">
        <v>24</v>
      </c>
      <c r="F73" s="74"/>
      <c r="G73" s="74"/>
      <c r="H73" s="74"/>
      <c r="I73" s="74">
        <v>76</v>
      </c>
      <c r="J73" s="74"/>
      <c r="K73" s="74">
        <v>24</v>
      </c>
      <c r="L73" s="74"/>
      <c r="M73" s="74"/>
      <c r="N73" s="197">
        <v>34.799999999999997</v>
      </c>
      <c r="O73" s="197"/>
      <c r="P73" s="197">
        <v>11</v>
      </c>
      <c r="Q73" s="74"/>
      <c r="R73" s="74"/>
      <c r="S73" s="73"/>
      <c r="T73" s="197">
        <v>20</v>
      </c>
      <c r="U73" s="73"/>
      <c r="V73" s="140" t="s">
        <v>325</v>
      </c>
      <c r="W73" s="139" t="s">
        <v>151</v>
      </c>
      <c r="X73" s="139" t="s">
        <v>326</v>
      </c>
      <c r="Y73" s="139"/>
      <c r="Z73" s="99" t="s">
        <v>220</v>
      </c>
      <c r="AA73" s="99" t="s">
        <v>307</v>
      </c>
    </row>
    <row r="74" spans="1:34" s="92" customFormat="1" ht="199.9" customHeight="1" x14ac:dyDescent="0.2">
      <c r="A74" s="106" t="s">
        <v>198</v>
      </c>
      <c r="B74" s="107" t="s">
        <v>199</v>
      </c>
      <c r="C74" s="97" t="s">
        <v>154</v>
      </c>
      <c r="D74" s="74">
        <v>342</v>
      </c>
      <c r="E74" s="74">
        <v>108</v>
      </c>
      <c r="F74" s="74"/>
      <c r="G74" s="74"/>
      <c r="H74" s="74"/>
      <c r="I74" s="74">
        <v>342</v>
      </c>
      <c r="J74" s="74"/>
      <c r="K74" s="74">
        <v>108</v>
      </c>
      <c r="L74" s="74"/>
      <c r="M74" s="74"/>
      <c r="N74" s="74">
        <v>146.19999999999999</v>
      </c>
      <c r="O74" s="74"/>
      <c r="P74" s="196">
        <v>46.2</v>
      </c>
      <c r="Q74" s="74"/>
      <c r="R74" s="74"/>
      <c r="S74" s="73"/>
      <c r="T74" s="197"/>
      <c r="U74" s="73"/>
      <c r="V74" s="140" t="s">
        <v>327</v>
      </c>
      <c r="W74" s="139" t="s">
        <v>118</v>
      </c>
      <c r="X74" s="141">
        <v>90</v>
      </c>
      <c r="Y74" s="141">
        <v>45</v>
      </c>
      <c r="Z74" s="99" t="s">
        <v>220</v>
      </c>
      <c r="AA74" s="99" t="s">
        <v>307</v>
      </c>
    </row>
    <row r="75" spans="1:34" s="92" customFormat="1" ht="197.25" customHeight="1" x14ac:dyDescent="0.2">
      <c r="A75" s="106" t="s">
        <v>201</v>
      </c>
      <c r="B75" s="107" t="s">
        <v>200</v>
      </c>
      <c r="C75" s="97" t="s">
        <v>153</v>
      </c>
      <c r="D75" s="74">
        <v>24.7</v>
      </c>
      <c r="E75" s="74">
        <v>7.8</v>
      </c>
      <c r="F75" s="74"/>
      <c r="G75" s="74"/>
      <c r="H75" s="74"/>
      <c r="I75" s="74">
        <v>24.7</v>
      </c>
      <c r="J75" s="74"/>
      <c r="K75" s="74">
        <v>7.8</v>
      </c>
      <c r="L75" s="74"/>
      <c r="M75" s="74"/>
      <c r="N75" s="74">
        <v>6.1</v>
      </c>
      <c r="O75" s="74"/>
      <c r="P75" s="197">
        <v>1.9</v>
      </c>
      <c r="Q75" s="74"/>
      <c r="R75" s="74"/>
      <c r="S75" s="73"/>
      <c r="T75" s="197">
        <v>8</v>
      </c>
      <c r="U75" s="73"/>
      <c r="V75" s="139" t="s">
        <v>189</v>
      </c>
      <c r="W75" s="139" t="s">
        <v>118</v>
      </c>
      <c r="X75" s="141">
        <v>5</v>
      </c>
      <c r="Y75" s="141">
        <v>1</v>
      </c>
      <c r="Z75" s="99" t="s">
        <v>220</v>
      </c>
      <c r="AA75" s="99" t="s">
        <v>307</v>
      </c>
    </row>
    <row r="76" spans="1:34" s="54" customFormat="1" ht="106.5" customHeight="1" x14ac:dyDescent="0.2">
      <c r="A76" s="106" t="s">
        <v>203</v>
      </c>
      <c r="B76" s="107" t="s">
        <v>202</v>
      </c>
      <c r="C76" s="97" t="s">
        <v>153</v>
      </c>
      <c r="D76" s="74">
        <v>127.3</v>
      </c>
      <c r="E76" s="74">
        <v>40.200000000000003</v>
      </c>
      <c r="F76" s="74"/>
      <c r="G76" s="74"/>
      <c r="H76" s="74"/>
      <c r="I76" s="74">
        <v>127.3</v>
      </c>
      <c r="J76" s="74"/>
      <c r="K76" s="74">
        <v>40.200000000000003</v>
      </c>
      <c r="L76" s="74"/>
      <c r="M76" s="74"/>
      <c r="N76" s="197">
        <v>58.2</v>
      </c>
      <c r="O76" s="197"/>
      <c r="P76" s="197">
        <v>18.399999999999999</v>
      </c>
      <c r="Q76" s="74"/>
      <c r="R76" s="74"/>
      <c r="S76" s="73"/>
      <c r="T76" s="197">
        <v>102.4</v>
      </c>
      <c r="U76" s="73"/>
      <c r="V76" s="139" t="s">
        <v>222</v>
      </c>
      <c r="W76" s="139" t="s">
        <v>118</v>
      </c>
      <c r="X76" s="141">
        <v>10</v>
      </c>
      <c r="Y76" s="141">
        <v>3</v>
      </c>
      <c r="Z76" s="99" t="s">
        <v>220</v>
      </c>
      <c r="AA76" s="99" t="s">
        <v>307</v>
      </c>
    </row>
    <row r="77" spans="1:34" ht="96" customHeight="1" x14ac:dyDescent="0.25">
      <c r="A77" s="108" t="s">
        <v>219</v>
      </c>
      <c r="B77" s="109" t="s">
        <v>104</v>
      </c>
      <c r="C77" s="97" t="s">
        <v>153</v>
      </c>
      <c r="D77" s="76"/>
      <c r="E77" s="110">
        <v>0</v>
      </c>
      <c r="F77" s="110"/>
      <c r="G77" s="110"/>
      <c r="H77" s="110"/>
      <c r="I77" s="76"/>
      <c r="J77" s="110"/>
      <c r="K77" s="110">
        <v>0</v>
      </c>
      <c r="L77" s="110"/>
      <c r="M77" s="110"/>
      <c r="N77" s="110">
        <v>0</v>
      </c>
      <c r="O77" s="110"/>
      <c r="P77" s="210">
        <v>0</v>
      </c>
      <c r="Q77" s="149"/>
      <c r="R77" s="149"/>
      <c r="S77" s="73"/>
      <c r="T77" s="215"/>
      <c r="U77" s="73"/>
      <c r="V77" s="139" t="s">
        <v>223</v>
      </c>
      <c r="W77" s="139" t="s">
        <v>118</v>
      </c>
      <c r="X77" s="141">
        <v>350</v>
      </c>
      <c r="Y77" s="141">
        <v>38</v>
      </c>
      <c r="Z77" s="99" t="s">
        <v>220</v>
      </c>
      <c r="AA77" s="99" t="s">
        <v>307</v>
      </c>
    </row>
    <row r="78" spans="1:34" ht="25.5" customHeight="1" x14ac:dyDescent="0.25">
      <c r="A78" s="111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75"/>
      <c r="S78" s="75"/>
      <c r="T78" s="216"/>
      <c r="U78" s="75"/>
      <c r="V78" s="75"/>
      <c r="W78" s="75"/>
      <c r="X78" s="75"/>
      <c r="Y78" s="75"/>
      <c r="Z78" s="75"/>
      <c r="AA78" s="75"/>
    </row>
    <row r="79" spans="1:34" ht="21" customHeight="1" x14ac:dyDescent="0.25">
      <c r="A79" s="246" t="s">
        <v>227</v>
      </c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</row>
    <row r="80" spans="1:34" ht="29.25" customHeight="1" x14ac:dyDescent="0.25">
      <c r="A80" s="246" t="s">
        <v>234</v>
      </c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  <c r="AA80" s="246"/>
    </row>
    <row r="81" spans="1:27" s="113" customFormat="1" ht="16.149999999999999" customHeight="1" x14ac:dyDescent="0.25">
      <c r="A81" s="246" t="s">
        <v>235</v>
      </c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</row>
    <row r="82" spans="1:27" s="113" customFormat="1" ht="16.149999999999999" customHeight="1" x14ac:dyDescent="0.25">
      <c r="A82" s="246" t="s">
        <v>236</v>
      </c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</row>
    <row r="83" spans="1:27" s="113" customFormat="1" ht="16.149999999999999" customHeight="1" x14ac:dyDescent="0.25">
      <c r="A83" s="246" t="s">
        <v>237</v>
      </c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</row>
    <row r="84" spans="1:27" s="113" customFormat="1" ht="16.149999999999999" customHeight="1" x14ac:dyDescent="0.25">
      <c r="A84" s="246" t="s">
        <v>238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</row>
    <row r="85" spans="1:27" s="113" customFormat="1" ht="9.75" customHeight="1" x14ac:dyDescent="0.25">
      <c r="A85" s="246" t="s">
        <v>239</v>
      </c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</row>
    <row r="86" spans="1:27" ht="171.75" customHeight="1" x14ac:dyDescent="0.25">
      <c r="A86" s="246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</row>
    <row r="87" spans="1:27" ht="28.5" customHeight="1" x14ac:dyDescent="0.25">
      <c r="A87" s="247" t="s">
        <v>380</v>
      </c>
      <c r="B87" s="247"/>
      <c r="C87" s="247"/>
      <c r="D87" s="247"/>
      <c r="E87" s="247"/>
      <c r="F87" s="247"/>
      <c r="G87" s="54"/>
      <c r="H87" s="53"/>
      <c r="I87" s="53"/>
      <c r="J87" s="56"/>
      <c r="K87" s="56"/>
      <c r="L87" s="56"/>
      <c r="M87" s="54"/>
      <c r="N87" s="173"/>
      <c r="O87" s="173"/>
      <c r="P87" s="173"/>
      <c r="Q87" s="173"/>
      <c r="R87" s="173"/>
      <c r="T87" s="65" t="s">
        <v>508</v>
      </c>
      <c r="Y87" s="248" t="s">
        <v>381</v>
      </c>
      <c r="Z87" s="248"/>
      <c r="AA87" s="114"/>
    </row>
    <row r="88" spans="1:27" ht="33" customHeight="1" x14ac:dyDescent="0.25">
      <c r="B88" s="53"/>
      <c r="C88" s="53"/>
      <c r="D88" s="53"/>
      <c r="E88" s="54"/>
      <c r="F88" s="54"/>
      <c r="G88" s="54"/>
      <c r="H88" s="56"/>
      <c r="I88" s="56"/>
      <c r="J88" s="54"/>
      <c r="K88" s="54"/>
      <c r="L88" s="54"/>
      <c r="M88" s="54"/>
      <c r="N88" s="173"/>
      <c r="O88" s="173"/>
      <c r="P88" s="173"/>
      <c r="Q88" s="173"/>
      <c r="R88" s="173"/>
      <c r="T88" s="245" t="s">
        <v>509</v>
      </c>
      <c r="Y88" s="249" t="s">
        <v>510</v>
      </c>
      <c r="Z88" s="249"/>
      <c r="AA88" s="115"/>
    </row>
    <row r="89" spans="1:27" ht="16.149999999999999" customHeight="1" x14ac:dyDescent="0.25">
      <c r="A89" s="54" t="s">
        <v>448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Y89" s="68"/>
    </row>
    <row r="90" spans="1:27" ht="16.149999999999999" customHeight="1" x14ac:dyDescent="0.25">
      <c r="A90" s="185" t="s">
        <v>449</v>
      </c>
      <c r="P90" s="68"/>
      <c r="Y90" s="68"/>
    </row>
    <row r="91" spans="1:27" ht="16.149999999999999" customHeight="1" x14ac:dyDescent="0.25">
      <c r="A91" s="54"/>
    </row>
    <row r="92" spans="1:27" x14ac:dyDescent="0.25">
      <c r="A92" s="185"/>
    </row>
  </sheetData>
  <autoFilter ref="A11:AH76"/>
  <mergeCells count="29"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87:F87"/>
    <mergeCell ref="Y87:Z87"/>
    <mergeCell ref="A84:AA84"/>
    <mergeCell ref="A85:AA85"/>
    <mergeCell ref="Y88:Z88"/>
    <mergeCell ref="A86:AA86"/>
    <mergeCell ref="A79:AA79"/>
    <mergeCell ref="A80:AA80"/>
    <mergeCell ref="A81:AA81"/>
    <mergeCell ref="A82:AA82"/>
    <mergeCell ref="A83:AA83"/>
  </mergeCells>
  <pageMargins left="0" right="0" top="0" bottom="0" header="0.31496062992125984" footer="0.31496062992125984"/>
  <pageSetup paperSize="9" scale="43" fitToHeight="0" orientation="landscape" r:id="rId1"/>
  <rowBreaks count="6" manualBreakCount="6">
    <brk id="21" max="26" man="1"/>
    <brk id="25" max="26" man="1"/>
    <brk id="45" max="26" man="1"/>
    <brk id="59" max="26" man="1"/>
    <brk id="67" max="26" man="1"/>
    <brk id="7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9"/>
  <sheetViews>
    <sheetView view="pageBreakPreview" zoomScale="80" zoomScaleNormal="100" zoomScaleSheetLayoutView="80" workbookViewId="0">
      <selection activeCell="B23" sqref="B23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92" customWidth="1"/>
    <col min="7" max="7" width="32.42578125" style="1" customWidth="1"/>
    <col min="8" max="16384" width="9.140625" style="1"/>
  </cols>
  <sheetData>
    <row r="1" spans="1:22" ht="17.25" customHeight="1" x14ac:dyDescent="0.25">
      <c r="A1" s="280" t="s">
        <v>8</v>
      </c>
      <c r="B1" s="280"/>
      <c r="C1" s="280"/>
      <c r="D1" s="280"/>
      <c r="E1" s="280"/>
      <c r="F1" s="280"/>
      <c r="G1" s="280"/>
      <c r="K1" s="280"/>
      <c r="L1" s="280"/>
      <c r="M1" s="280"/>
      <c r="N1" s="280"/>
      <c r="O1" s="280"/>
    </row>
    <row r="2" spans="1:22" x14ac:dyDescent="0.25">
      <c r="A2" s="280" t="s">
        <v>10</v>
      </c>
      <c r="B2" s="280"/>
      <c r="C2" s="280"/>
      <c r="D2" s="280"/>
      <c r="E2" s="280"/>
      <c r="F2" s="280"/>
      <c r="G2" s="280"/>
      <c r="K2" s="280"/>
      <c r="L2" s="280"/>
      <c r="M2" s="280"/>
      <c r="N2" s="280"/>
      <c r="O2" s="280"/>
    </row>
    <row r="3" spans="1:22" x14ac:dyDescent="0.25">
      <c r="A3" s="280" t="s">
        <v>150</v>
      </c>
      <c r="B3" s="280"/>
      <c r="C3" s="280"/>
      <c r="D3" s="280"/>
      <c r="E3" s="280"/>
      <c r="F3" s="280"/>
      <c r="G3" s="280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81" t="s">
        <v>5</v>
      </c>
      <c r="B4" s="281"/>
      <c r="C4" s="281"/>
      <c r="D4" s="281"/>
      <c r="E4" s="281"/>
      <c r="F4" s="281"/>
      <c r="G4" s="281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82" t="s">
        <v>450</v>
      </c>
      <c r="B5" s="282"/>
      <c r="C5" s="282"/>
      <c r="D5" s="282"/>
      <c r="E5" s="282"/>
      <c r="F5" s="282"/>
      <c r="G5" s="282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75"/>
      <c r="B6" s="275"/>
      <c r="C6" s="275"/>
      <c r="D6" s="275"/>
      <c r="E6" s="275"/>
      <c r="F6" s="275"/>
      <c r="G6" s="275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A7" s="173"/>
      <c r="B7" s="220"/>
      <c r="C7" s="173"/>
      <c r="D7" s="173"/>
      <c r="E7" s="173"/>
      <c r="F7" s="173"/>
      <c r="G7" s="173"/>
    </row>
    <row r="8" spans="1:22" ht="18.75" customHeight="1" x14ac:dyDescent="0.25">
      <c r="A8" s="258" t="s">
        <v>240</v>
      </c>
      <c r="B8" s="284" t="s">
        <v>11</v>
      </c>
      <c r="C8" s="284" t="s">
        <v>7</v>
      </c>
      <c r="D8" s="285" t="s">
        <v>29</v>
      </c>
      <c r="E8" s="286"/>
      <c r="F8" s="286"/>
      <c r="G8" s="284" t="s">
        <v>242</v>
      </c>
    </row>
    <row r="9" spans="1:22" ht="38.25" x14ac:dyDescent="0.25">
      <c r="A9" s="258"/>
      <c r="B9" s="284"/>
      <c r="C9" s="284"/>
      <c r="D9" s="116" t="s">
        <v>26</v>
      </c>
      <c r="E9" s="276" t="s">
        <v>30</v>
      </c>
      <c r="F9" s="277"/>
      <c r="G9" s="284"/>
    </row>
    <row r="10" spans="1:22" x14ac:dyDescent="0.25">
      <c r="A10" s="258"/>
      <c r="B10" s="284"/>
      <c r="C10" s="284"/>
      <c r="D10" s="14" t="s">
        <v>16</v>
      </c>
      <c r="E10" s="14" t="s">
        <v>15</v>
      </c>
      <c r="F10" s="14" t="s">
        <v>241</v>
      </c>
      <c r="G10" s="284"/>
    </row>
    <row r="11" spans="1:22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</row>
    <row r="12" spans="1:22" ht="31.5" x14ac:dyDescent="0.25">
      <c r="A12" s="117"/>
      <c r="B12" s="118" t="s">
        <v>105</v>
      </c>
      <c r="C12" s="119"/>
      <c r="D12" s="14"/>
      <c r="E12" s="135"/>
      <c r="F12" s="14"/>
      <c r="G12" s="14"/>
    </row>
    <row r="13" spans="1:22" ht="31.5" x14ac:dyDescent="0.25">
      <c r="A13" s="120" t="s">
        <v>106</v>
      </c>
      <c r="B13" s="37" t="s">
        <v>107</v>
      </c>
      <c r="C13" s="16" t="s">
        <v>108</v>
      </c>
      <c r="D13" s="77" t="s">
        <v>501</v>
      </c>
      <c r="E13" s="77">
        <v>5.8</v>
      </c>
      <c r="F13" s="174" t="s">
        <v>453</v>
      </c>
      <c r="G13" s="77" t="s">
        <v>151</v>
      </c>
    </row>
    <row r="14" spans="1:22" ht="31.5" x14ac:dyDescent="0.25">
      <c r="A14" s="120" t="s">
        <v>109</v>
      </c>
      <c r="B14" s="37" t="s">
        <v>110</v>
      </c>
      <c r="C14" s="16" t="s">
        <v>108</v>
      </c>
      <c r="D14" s="77">
        <v>0.5</v>
      </c>
      <c r="E14" s="77">
        <v>0.7</v>
      </c>
      <c r="F14" s="179">
        <v>0.5</v>
      </c>
      <c r="G14" s="77" t="s">
        <v>151</v>
      </c>
    </row>
    <row r="15" spans="1:22" ht="31.5" x14ac:dyDescent="0.25">
      <c r="A15" s="120" t="s">
        <v>111</v>
      </c>
      <c r="B15" s="37" t="s">
        <v>112</v>
      </c>
      <c r="C15" s="16" t="s">
        <v>113</v>
      </c>
      <c r="D15" s="77">
        <v>0.4</v>
      </c>
      <c r="E15" s="77">
        <v>0.5</v>
      </c>
      <c r="F15" s="179">
        <v>0.4</v>
      </c>
      <c r="G15" s="77" t="s">
        <v>151</v>
      </c>
    </row>
    <row r="16" spans="1:22" ht="47.25" x14ac:dyDescent="0.25">
      <c r="A16" s="120" t="s">
        <v>114</v>
      </c>
      <c r="B16" s="37" t="s">
        <v>115</v>
      </c>
      <c r="C16" s="16" t="s">
        <v>108</v>
      </c>
      <c r="D16" s="77">
        <v>74.8</v>
      </c>
      <c r="E16" s="82">
        <v>68</v>
      </c>
      <c r="F16" s="179">
        <v>73</v>
      </c>
      <c r="G16" s="77" t="s">
        <v>151</v>
      </c>
    </row>
    <row r="17" spans="1:7" s="15" customFormat="1" ht="31.5" x14ac:dyDescent="0.25">
      <c r="A17" s="120" t="s">
        <v>116</v>
      </c>
      <c r="B17" s="177" t="s">
        <v>117</v>
      </c>
      <c r="C17" s="16" t="s">
        <v>118</v>
      </c>
      <c r="D17" s="241" t="s">
        <v>503</v>
      </c>
      <c r="E17" s="179">
        <v>70</v>
      </c>
      <c r="F17" s="179" t="s">
        <v>399</v>
      </c>
      <c r="G17" s="154" t="s">
        <v>499</v>
      </c>
    </row>
    <row r="18" spans="1:7" s="15" customFormat="1" ht="69.599999999999994" customHeight="1" x14ac:dyDescent="0.25">
      <c r="A18" s="120" t="s">
        <v>119</v>
      </c>
      <c r="B18" s="177" t="s">
        <v>120</v>
      </c>
      <c r="C18" s="16" t="s">
        <v>108</v>
      </c>
      <c r="D18" s="179" t="s">
        <v>502</v>
      </c>
      <c r="E18" s="174">
        <v>92</v>
      </c>
      <c r="F18" s="179" t="s">
        <v>400</v>
      </c>
      <c r="G18" s="154" t="s">
        <v>499</v>
      </c>
    </row>
    <row r="19" spans="1:7" ht="31.5" x14ac:dyDescent="0.25">
      <c r="A19" s="121"/>
      <c r="B19" s="122" t="s">
        <v>38</v>
      </c>
      <c r="C19" s="119"/>
      <c r="D19" s="77"/>
      <c r="E19" s="136"/>
      <c r="F19" s="179"/>
      <c r="G19" s="77"/>
    </row>
    <row r="20" spans="1:7" ht="63" x14ac:dyDescent="0.25">
      <c r="A20" s="36" t="s">
        <v>121</v>
      </c>
      <c r="B20" s="37" t="s">
        <v>122</v>
      </c>
      <c r="C20" s="16" t="s">
        <v>108</v>
      </c>
      <c r="D20" s="77">
        <v>76.5</v>
      </c>
      <c r="E20" s="82">
        <v>60</v>
      </c>
      <c r="F20" s="174">
        <v>76</v>
      </c>
      <c r="G20" s="77" t="s">
        <v>151</v>
      </c>
    </row>
    <row r="21" spans="1:7" s="62" customFormat="1" ht="63" x14ac:dyDescent="0.25">
      <c r="A21" s="36" t="s">
        <v>396</v>
      </c>
      <c r="B21" s="37" t="s">
        <v>397</v>
      </c>
      <c r="C21" s="16" t="s">
        <v>108</v>
      </c>
      <c r="D21" s="82">
        <v>11.2</v>
      </c>
      <c r="E21" s="82">
        <v>10</v>
      </c>
      <c r="F21" s="179">
        <v>11.4</v>
      </c>
      <c r="G21" s="179" t="s">
        <v>151</v>
      </c>
    </row>
    <row r="22" spans="1:7" s="15" customFormat="1" ht="68.45" customHeight="1" x14ac:dyDescent="0.25">
      <c r="A22" s="36" t="s">
        <v>205</v>
      </c>
      <c r="B22" s="37" t="s">
        <v>221</v>
      </c>
      <c r="C22" s="16" t="s">
        <v>108</v>
      </c>
      <c r="D22" s="77">
        <v>19.2</v>
      </c>
      <c r="E22" s="82">
        <v>12</v>
      </c>
      <c r="F22" s="179">
        <v>14.7</v>
      </c>
      <c r="G22" s="77" t="s">
        <v>151</v>
      </c>
    </row>
    <row r="23" spans="1:7" s="15" customFormat="1" ht="47.25" x14ac:dyDescent="0.25">
      <c r="A23" s="36" t="s">
        <v>206</v>
      </c>
      <c r="B23" s="37" t="s">
        <v>213</v>
      </c>
      <c r="C23" s="16" t="s">
        <v>108</v>
      </c>
      <c r="D23" s="77">
        <v>4.3</v>
      </c>
      <c r="E23" s="82">
        <v>3</v>
      </c>
      <c r="F23" s="179">
        <v>4.3</v>
      </c>
      <c r="G23" s="77" t="s">
        <v>151</v>
      </c>
    </row>
    <row r="24" spans="1:7" s="15" customFormat="1" ht="78.75" x14ac:dyDescent="0.25">
      <c r="A24" s="36" t="s">
        <v>207</v>
      </c>
      <c r="B24" s="37" t="s">
        <v>214</v>
      </c>
      <c r="C24" s="16" t="s">
        <v>108</v>
      </c>
      <c r="D24" s="82">
        <v>4</v>
      </c>
      <c r="E24" s="82">
        <v>2</v>
      </c>
      <c r="F24" s="174">
        <v>3.2</v>
      </c>
      <c r="G24" s="77" t="s">
        <v>151</v>
      </c>
    </row>
    <row r="25" spans="1:7" s="15" customFormat="1" ht="47.25" x14ac:dyDescent="0.25">
      <c r="A25" s="36" t="s">
        <v>208</v>
      </c>
      <c r="B25" s="37" t="s">
        <v>218</v>
      </c>
      <c r="C25" s="16" t="s">
        <v>108</v>
      </c>
      <c r="D25" s="77">
        <v>25.5</v>
      </c>
      <c r="E25" s="82">
        <v>10</v>
      </c>
      <c r="F25" s="174">
        <v>19.5</v>
      </c>
      <c r="G25" s="77" t="s">
        <v>151</v>
      </c>
    </row>
    <row r="26" spans="1:7" s="15" customFormat="1" ht="51.6" customHeight="1" x14ac:dyDescent="0.25">
      <c r="A26" s="36" t="s">
        <v>209</v>
      </c>
      <c r="B26" s="37" t="s">
        <v>215</v>
      </c>
      <c r="C26" s="16" t="s">
        <v>108</v>
      </c>
      <c r="D26" s="77">
        <v>27.9</v>
      </c>
      <c r="E26" s="82">
        <v>10</v>
      </c>
      <c r="F26" s="174">
        <v>21.2</v>
      </c>
      <c r="G26" s="77" t="s">
        <v>151</v>
      </c>
    </row>
    <row r="27" spans="1:7" s="15" customFormat="1" ht="47.25" x14ac:dyDescent="0.25">
      <c r="A27" s="36" t="s">
        <v>210</v>
      </c>
      <c r="B27" s="37" t="s">
        <v>224</v>
      </c>
      <c r="C27" s="16" t="s">
        <v>108</v>
      </c>
      <c r="D27" s="82">
        <v>8.8000000000000007</v>
      </c>
      <c r="E27" s="82">
        <v>3</v>
      </c>
      <c r="F27" s="174">
        <v>6.9</v>
      </c>
      <c r="G27" s="77" t="s">
        <v>151</v>
      </c>
    </row>
    <row r="28" spans="1:7" s="15" customFormat="1" ht="94.5" x14ac:dyDescent="0.25">
      <c r="A28" s="36" t="s">
        <v>211</v>
      </c>
      <c r="B28" s="37" t="s">
        <v>216</v>
      </c>
      <c r="C28" s="16" t="s">
        <v>108</v>
      </c>
      <c r="D28" s="77">
        <v>0.7</v>
      </c>
      <c r="E28" s="77">
        <v>0.3</v>
      </c>
      <c r="F28" s="179">
        <v>0.5</v>
      </c>
      <c r="G28" s="77" t="s">
        <v>151</v>
      </c>
    </row>
    <row r="29" spans="1:7" ht="31.5" x14ac:dyDescent="0.25">
      <c r="A29" s="36" t="s">
        <v>212</v>
      </c>
      <c r="B29" s="37" t="s">
        <v>217</v>
      </c>
      <c r="C29" s="16" t="s">
        <v>108</v>
      </c>
      <c r="D29" s="77">
        <v>49</v>
      </c>
      <c r="E29" s="82">
        <v>44</v>
      </c>
      <c r="F29" s="179">
        <v>52.8</v>
      </c>
      <c r="G29" s="77" t="s">
        <v>151</v>
      </c>
    </row>
    <row r="30" spans="1:7" s="62" customFormat="1" ht="110.25" x14ac:dyDescent="0.25">
      <c r="A30" s="36" t="s">
        <v>287</v>
      </c>
      <c r="B30" s="37" t="s">
        <v>289</v>
      </c>
      <c r="C30" s="16" t="s">
        <v>118</v>
      </c>
      <c r="D30" s="77" t="s">
        <v>151</v>
      </c>
      <c r="E30" s="137">
        <v>40</v>
      </c>
      <c r="F30" s="179">
        <v>13</v>
      </c>
      <c r="G30" s="77" t="s">
        <v>151</v>
      </c>
    </row>
    <row r="31" spans="1:7" s="62" customFormat="1" ht="94.5" customHeight="1" x14ac:dyDescent="0.25">
      <c r="A31" s="133" t="s">
        <v>294</v>
      </c>
      <c r="B31" s="129" t="s">
        <v>295</v>
      </c>
      <c r="C31" s="16" t="s">
        <v>118</v>
      </c>
      <c r="D31" s="77" t="s">
        <v>151</v>
      </c>
      <c r="E31" s="137">
        <v>1736</v>
      </c>
      <c r="F31" s="179">
        <v>1352</v>
      </c>
      <c r="G31" s="77" t="s">
        <v>151</v>
      </c>
    </row>
    <row r="32" spans="1:7" s="62" customFormat="1" ht="409.5" x14ac:dyDescent="0.25">
      <c r="A32" s="133" t="s">
        <v>296</v>
      </c>
      <c r="B32" s="129" t="s">
        <v>297</v>
      </c>
      <c r="C32" s="16" t="s">
        <v>118</v>
      </c>
      <c r="D32" s="77" t="s">
        <v>151</v>
      </c>
      <c r="E32" s="137">
        <v>100</v>
      </c>
      <c r="F32" s="179">
        <v>94</v>
      </c>
      <c r="G32" s="179" t="s">
        <v>461</v>
      </c>
    </row>
    <row r="33" spans="1:7" s="62" customFormat="1" ht="78.75" x14ac:dyDescent="0.25">
      <c r="A33" s="133" t="s">
        <v>298</v>
      </c>
      <c r="B33" s="129" t="s">
        <v>299</v>
      </c>
      <c r="C33" s="16" t="s">
        <v>108</v>
      </c>
      <c r="D33" s="77" t="s">
        <v>151</v>
      </c>
      <c r="E33" s="137">
        <v>100</v>
      </c>
      <c r="F33" s="179" t="s">
        <v>309</v>
      </c>
      <c r="G33" s="77" t="s">
        <v>349</v>
      </c>
    </row>
    <row r="34" spans="1:7" s="62" customFormat="1" ht="78.75" x14ac:dyDescent="0.25">
      <c r="A34" s="175" t="s">
        <v>300</v>
      </c>
      <c r="B34" s="177" t="s">
        <v>301</v>
      </c>
      <c r="C34" s="179" t="s">
        <v>108</v>
      </c>
      <c r="D34" s="179" t="s">
        <v>151</v>
      </c>
      <c r="E34" s="137">
        <v>60</v>
      </c>
      <c r="F34" s="179" t="s">
        <v>309</v>
      </c>
      <c r="G34" s="179" t="s">
        <v>350</v>
      </c>
    </row>
    <row r="35" spans="1:7" s="62" customFormat="1" ht="78.75" x14ac:dyDescent="0.25">
      <c r="A35" s="175" t="s">
        <v>302</v>
      </c>
      <c r="B35" s="177" t="s">
        <v>303</v>
      </c>
      <c r="C35" s="179" t="s">
        <v>108</v>
      </c>
      <c r="D35" s="179" t="s">
        <v>151</v>
      </c>
      <c r="E35" s="137">
        <v>60</v>
      </c>
      <c r="F35" s="179" t="s">
        <v>309</v>
      </c>
      <c r="G35" s="179" t="s">
        <v>350</v>
      </c>
    </row>
    <row r="36" spans="1:7" s="15" customFormat="1" ht="47.25" x14ac:dyDescent="0.25">
      <c r="A36" s="133" t="s">
        <v>328</v>
      </c>
      <c r="B36" s="129" t="s">
        <v>369</v>
      </c>
      <c r="C36" s="126" t="s">
        <v>108</v>
      </c>
      <c r="D36" s="17" t="s">
        <v>151</v>
      </c>
      <c r="E36" s="142">
        <v>85</v>
      </c>
      <c r="F36" s="152">
        <v>96.7</v>
      </c>
      <c r="G36" s="77"/>
    </row>
    <row r="37" spans="1:7" s="15" customFormat="1" ht="63" x14ac:dyDescent="0.25">
      <c r="A37" s="133" t="s">
        <v>329</v>
      </c>
      <c r="B37" s="129" t="s">
        <v>368</v>
      </c>
      <c r="C37" s="126" t="s">
        <v>108</v>
      </c>
      <c r="D37" s="17" t="s">
        <v>151</v>
      </c>
      <c r="E37" s="142">
        <v>85</v>
      </c>
      <c r="F37" s="152">
        <v>100</v>
      </c>
      <c r="G37" s="77"/>
    </row>
    <row r="38" spans="1:7" s="15" customFormat="1" ht="63" x14ac:dyDescent="0.25">
      <c r="A38" s="133" t="s">
        <v>330</v>
      </c>
      <c r="B38" s="129" t="s">
        <v>358</v>
      </c>
      <c r="C38" s="126" t="s">
        <v>108</v>
      </c>
      <c r="D38" s="17" t="s">
        <v>151</v>
      </c>
      <c r="E38" s="150">
        <v>4</v>
      </c>
      <c r="F38" s="152">
        <v>1.2</v>
      </c>
      <c r="G38" s="77"/>
    </row>
    <row r="39" spans="1:7" s="19" customFormat="1" ht="47.25" x14ac:dyDescent="0.25">
      <c r="A39" s="133" t="s">
        <v>331</v>
      </c>
      <c r="B39" s="129" t="s">
        <v>332</v>
      </c>
      <c r="C39" s="126" t="s">
        <v>108</v>
      </c>
      <c r="D39" s="17" t="s">
        <v>151</v>
      </c>
      <c r="E39" s="142">
        <v>60.5</v>
      </c>
      <c r="F39" s="179" t="s">
        <v>309</v>
      </c>
      <c r="G39" s="77"/>
    </row>
    <row r="40" spans="1:7" x14ac:dyDescent="0.25">
      <c r="A40" s="123"/>
      <c r="B40" s="124" t="s">
        <v>123</v>
      </c>
      <c r="C40" s="125"/>
      <c r="D40" s="17"/>
      <c r="E40" s="138"/>
      <c r="F40" s="152"/>
      <c r="G40" s="77" t="s">
        <v>151</v>
      </c>
    </row>
    <row r="41" spans="1:7" s="19" customFormat="1" ht="78" customHeight="1" x14ac:dyDescent="0.25">
      <c r="A41" s="123" t="s">
        <v>124</v>
      </c>
      <c r="B41" s="37" t="s">
        <v>125</v>
      </c>
      <c r="C41" s="16" t="s">
        <v>118</v>
      </c>
      <c r="D41" s="241" t="s">
        <v>504</v>
      </c>
      <c r="E41" s="77">
        <v>1065</v>
      </c>
      <c r="F41" s="179" t="s">
        <v>464</v>
      </c>
      <c r="G41" s="85" t="s">
        <v>151</v>
      </c>
    </row>
    <row r="42" spans="1:7" ht="78" customHeight="1" x14ac:dyDescent="0.25">
      <c r="A42" s="123" t="s">
        <v>126</v>
      </c>
      <c r="B42" s="37" t="s">
        <v>127</v>
      </c>
      <c r="C42" s="16" t="s">
        <v>128</v>
      </c>
      <c r="D42" s="77" t="s">
        <v>505</v>
      </c>
      <c r="E42" s="77">
        <v>47</v>
      </c>
      <c r="F42" s="179" t="s">
        <v>462</v>
      </c>
      <c r="G42" s="85" t="s">
        <v>151</v>
      </c>
    </row>
    <row r="43" spans="1:7" ht="47.25" x14ac:dyDescent="0.25">
      <c r="A43" s="123" t="s">
        <v>129</v>
      </c>
      <c r="B43" s="37" t="s">
        <v>130</v>
      </c>
      <c r="C43" s="16" t="s">
        <v>118</v>
      </c>
      <c r="D43" s="77" t="s">
        <v>401</v>
      </c>
      <c r="E43" s="77">
        <v>25</v>
      </c>
      <c r="F43" s="179" t="s">
        <v>463</v>
      </c>
      <c r="G43" s="85" t="s">
        <v>151</v>
      </c>
    </row>
    <row r="44" spans="1:7" ht="59.25" customHeight="1" x14ac:dyDescent="0.25">
      <c r="A44" s="123" t="s">
        <v>131</v>
      </c>
      <c r="B44" s="37" t="s">
        <v>132</v>
      </c>
      <c r="C44" s="16" t="s">
        <v>133</v>
      </c>
      <c r="D44" s="77" t="s">
        <v>402</v>
      </c>
      <c r="E44" s="82">
        <v>992.8</v>
      </c>
      <c r="F44" s="179" t="s">
        <v>403</v>
      </c>
      <c r="G44" s="85" t="s">
        <v>151</v>
      </c>
    </row>
    <row r="45" spans="1:7" ht="56.25" customHeight="1" x14ac:dyDescent="0.25">
      <c r="A45" s="123" t="s">
        <v>134</v>
      </c>
      <c r="B45" s="37" t="s">
        <v>135</v>
      </c>
      <c r="C45" s="16" t="s">
        <v>113</v>
      </c>
      <c r="D45" s="77" t="s">
        <v>404</v>
      </c>
      <c r="E45" s="77">
        <v>53000</v>
      </c>
      <c r="F45" s="179" t="s">
        <v>405</v>
      </c>
      <c r="G45" s="85" t="s">
        <v>151</v>
      </c>
    </row>
    <row r="46" spans="1:7" ht="52.5" customHeight="1" x14ac:dyDescent="0.25">
      <c r="A46" s="123" t="s">
        <v>136</v>
      </c>
      <c r="B46" s="37" t="s">
        <v>137</v>
      </c>
      <c r="C46" s="16" t="s">
        <v>118</v>
      </c>
      <c r="D46" s="77" t="s">
        <v>406</v>
      </c>
      <c r="E46" s="77">
        <v>195000</v>
      </c>
      <c r="F46" s="179" t="s">
        <v>407</v>
      </c>
      <c r="G46" s="154" t="s">
        <v>151</v>
      </c>
    </row>
    <row r="47" spans="1:7" ht="45" customHeight="1" x14ac:dyDescent="0.25">
      <c r="A47" s="123" t="s">
        <v>138</v>
      </c>
      <c r="B47" s="37" t="s">
        <v>139</v>
      </c>
      <c r="C47" s="126" t="s">
        <v>108</v>
      </c>
      <c r="D47" s="77" t="s">
        <v>408</v>
      </c>
      <c r="E47" s="77">
        <v>13.2</v>
      </c>
      <c r="F47" s="179" t="s">
        <v>409</v>
      </c>
      <c r="G47" s="85" t="s">
        <v>151</v>
      </c>
    </row>
    <row r="48" spans="1:7" ht="47.25" x14ac:dyDescent="0.25">
      <c r="A48" s="123"/>
      <c r="B48" s="127" t="s">
        <v>33</v>
      </c>
      <c r="C48" s="128"/>
      <c r="D48" s="155"/>
      <c r="E48" s="157"/>
      <c r="F48" s="152"/>
      <c r="G48" s="77" t="s">
        <v>151</v>
      </c>
    </row>
    <row r="49" spans="1:12" ht="126" customHeight="1" x14ac:dyDescent="0.25">
      <c r="A49" s="123" t="s">
        <v>385</v>
      </c>
      <c r="B49" s="37" t="s">
        <v>140</v>
      </c>
      <c r="C49" s="16" t="s">
        <v>118</v>
      </c>
      <c r="D49" s="154">
        <v>408</v>
      </c>
      <c r="E49" s="155">
        <v>500</v>
      </c>
      <c r="F49" s="154">
        <v>351</v>
      </c>
      <c r="G49" s="77" t="s">
        <v>151</v>
      </c>
    </row>
    <row r="50" spans="1:12" ht="81.75" customHeight="1" x14ac:dyDescent="0.25">
      <c r="A50" s="123" t="s">
        <v>386</v>
      </c>
      <c r="B50" s="129" t="s">
        <v>141</v>
      </c>
      <c r="C50" s="126" t="s">
        <v>108</v>
      </c>
      <c r="D50" s="154">
        <v>96.3</v>
      </c>
      <c r="E50" s="152">
        <v>100</v>
      </c>
      <c r="F50" s="221">
        <v>92.4</v>
      </c>
      <c r="G50" s="77" t="s">
        <v>151</v>
      </c>
    </row>
    <row r="51" spans="1:12" ht="90.75" customHeight="1" x14ac:dyDescent="0.25">
      <c r="A51" s="123" t="s">
        <v>387</v>
      </c>
      <c r="B51" s="37" t="s">
        <v>142</v>
      </c>
      <c r="C51" s="16" t="s">
        <v>108</v>
      </c>
      <c r="D51" s="154" t="s">
        <v>309</v>
      </c>
      <c r="E51" s="155">
        <v>10</v>
      </c>
      <c r="F51" s="154" t="s">
        <v>309</v>
      </c>
      <c r="G51" s="278" t="s">
        <v>351</v>
      </c>
    </row>
    <row r="52" spans="1:12" ht="87" customHeight="1" x14ac:dyDescent="0.25">
      <c r="A52" s="123" t="s">
        <v>388</v>
      </c>
      <c r="B52" s="37" t="s">
        <v>143</v>
      </c>
      <c r="C52" s="16" t="s">
        <v>108</v>
      </c>
      <c r="D52" s="154" t="s">
        <v>309</v>
      </c>
      <c r="E52" s="155">
        <v>5</v>
      </c>
      <c r="F52" s="239" t="s">
        <v>309</v>
      </c>
      <c r="G52" s="279"/>
    </row>
    <row r="53" spans="1:12" ht="69" customHeight="1" x14ac:dyDescent="0.25">
      <c r="A53" s="123" t="s">
        <v>389</v>
      </c>
      <c r="B53" s="37" t="s">
        <v>144</v>
      </c>
      <c r="C53" s="16" t="s">
        <v>108</v>
      </c>
      <c r="D53" s="154" t="s">
        <v>309</v>
      </c>
      <c r="E53" s="155">
        <v>72</v>
      </c>
      <c r="F53" s="154" t="s">
        <v>309</v>
      </c>
      <c r="G53" s="243"/>
    </row>
    <row r="54" spans="1:12" ht="56.45" customHeight="1" x14ac:dyDescent="0.25">
      <c r="A54" s="123" t="s">
        <v>390</v>
      </c>
      <c r="B54" s="37" t="s">
        <v>145</v>
      </c>
      <c r="C54" s="16" t="s">
        <v>108</v>
      </c>
      <c r="D54" s="154" t="s">
        <v>309</v>
      </c>
      <c r="E54" s="155">
        <v>70</v>
      </c>
      <c r="F54" s="154" t="s">
        <v>309</v>
      </c>
      <c r="G54" s="243"/>
    </row>
    <row r="55" spans="1:12" ht="55.9" customHeight="1" x14ac:dyDescent="0.25">
      <c r="A55" s="123" t="s">
        <v>391</v>
      </c>
      <c r="B55" s="37" t="s">
        <v>146</v>
      </c>
      <c r="C55" s="126" t="s">
        <v>108</v>
      </c>
      <c r="D55" s="154" t="s">
        <v>309</v>
      </c>
      <c r="E55" s="155">
        <v>2</v>
      </c>
      <c r="F55" s="240" t="s">
        <v>309</v>
      </c>
      <c r="G55" s="242"/>
    </row>
    <row r="56" spans="1:12" ht="77.25" customHeight="1" x14ac:dyDescent="0.25">
      <c r="A56" s="123" t="s">
        <v>392</v>
      </c>
      <c r="B56" s="37" t="s">
        <v>147</v>
      </c>
      <c r="C56" s="126" t="s">
        <v>108</v>
      </c>
      <c r="D56" s="154" t="s">
        <v>309</v>
      </c>
      <c r="E56" s="155">
        <v>100</v>
      </c>
      <c r="F56" s="154" t="s">
        <v>309</v>
      </c>
      <c r="G56" s="77" t="s">
        <v>151</v>
      </c>
    </row>
    <row r="57" spans="1:12" ht="126.75" customHeight="1" x14ac:dyDescent="0.25">
      <c r="A57" s="123" t="s">
        <v>393</v>
      </c>
      <c r="B57" s="45" t="s">
        <v>148</v>
      </c>
      <c r="C57" s="130" t="s">
        <v>108</v>
      </c>
      <c r="D57" s="154" t="s">
        <v>309</v>
      </c>
      <c r="E57" s="154">
        <v>14</v>
      </c>
      <c r="F57" s="154" t="s">
        <v>309</v>
      </c>
      <c r="G57" s="66" t="s">
        <v>351</v>
      </c>
    </row>
    <row r="58" spans="1:12" ht="141.75" x14ac:dyDescent="0.25">
      <c r="A58" s="123" t="s">
        <v>394</v>
      </c>
      <c r="B58" s="45" t="s">
        <v>149</v>
      </c>
      <c r="C58" s="131" t="s">
        <v>108</v>
      </c>
      <c r="D58" s="154">
        <v>58.1</v>
      </c>
      <c r="E58" s="154">
        <v>95</v>
      </c>
      <c r="F58" s="154">
        <v>100</v>
      </c>
      <c r="G58" s="66"/>
    </row>
    <row r="59" spans="1:12" ht="21.6" customHeight="1" x14ac:dyDescent="0.25">
      <c r="A59" s="290" t="s">
        <v>243</v>
      </c>
      <c r="B59" s="291"/>
      <c r="C59" s="291"/>
      <c r="D59" s="291"/>
      <c r="E59" s="291"/>
      <c r="F59" s="291"/>
      <c r="G59" s="291"/>
    </row>
    <row r="60" spans="1:12" ht="30" customHeight="1" x14ac:dyDescent="0.25">
      <c r="A60" s="288" t="s">
        <v>244</v>
      </c>
      <c r="B60" s="289"/>
      <c r="C60" s="289"/>
      <c r="D60" s="289"/>
      <c r="E60" s="289"/>
      <c r="F60" s="289"/>
      <c r="G60" s="289"/>
    </row>
    <row r="61" spans="1:12" ht="15.75" customHeight="1" x14ac:dyDescent="0.25">
      <c r="A61" s="288" t="s">
        <v>245</v>
      </c>
      <c r="B61" s="289"/>
      <c r="C61" s="289"/>
      <c r="D61" s="289"/>
      <c r="E61" s="289"/>
      <c r="F61" s="289"/>
      <c r="G61" s="289"/>
    </row>
    <row r="62" spans="1:12" ht="15.75" customHeight="1" x14ac:dyDescent="0.25">
      <c r="A62" s="288" t="s">
        <v>398</v>
      </c>
      <c r="B62" s="289"/>
      <c r="C62" s="289"/>
      <c r="D62" s="289"/>
      <c r="E62" s="289"/>
      <c r="F62" s="289"/>
      <c r="G62" s="289"/>
    </row>
    <row r="63" spans="1:12" s="62" customFormat="1" ht="20.25" customHeight="1" x14ac:dyDescent="0.25">
      <c r="A63" s="287" t="s">
        <v>410</v>
      </c>
      <c r="B63" s="287"/>
      <c r="C63" s="287"/>
      <c r="D63" s="287"/>
      <c r="E63" s="287"/>
      <c r="F63" s="287"/>
      <c r="G63" s="287"/>
    </row>
    <row r="64" spans="1:12" ht="45" customHeight="1" x14ac:dyDescent="0.25">
      <c r="A64" s="283" t="s">
        <v>380</v>
      </c>
      <c r="B64" s="283"/>
      <c r="C64" s="11" t="s">
        <v>3</v>
      </c>
      <c r="D64" s="11"/>
      <c r="E64" s="11"/>
      <c r="F64" s="248" t="s">
        <v>381</v>
      </c>
      <c r="G64" s="248"/>
      <c r="H64" s="13"/>
      <c r="I64" s="13"/>
      <c r="J64" s="13"/>
      <c r="K64" s="13"/>
      <c r="L64" s="13"/>
    </row>
    <row r="65" spans="1:12" ht="26.25" customHeight="1" x14ac:dyDescent="0.25">
      <c r="A65" s="8"/>
      <c r="B65" s="3" t="s">
        <v>6</v>
      </c>
      <c r="C65" s="9" t="s">
        <v>12</v>
      </c>
      <c r="D65" s="9"/>
      <c r="E65" s="9"/>
      <c r="F65" s="249" t="s">
        <v>190</v>
      </c>
      <c r="G65" s="249"/>
      <c r="H65" s="10"/>
      <c r="I65" s="10"/>
      <c r="J65" s="10"/>
      <c r="K65" s="10"/>
      <c r="L65" s="10"/>
    </row>
    <row r="66" spans="1:12" s="62" customFormat="1" ht="22.5" customHeight="1" x14ac:dyDescent="0.25">
      <c r="A66" s="64"/>
      <c r="B66" s="63"/>
      <c r="C66" s="9"/>
      <c r="D66" s="9"/>
      <c r="E66" s="9"/>
      <c r="F66" s="222"/>
      <c r="G66" s="173"/>
      <c r="H66" s="65"/>
      <c r="I66" s="65"/>
      <c r="J66" s="65"/>
      <c r="K66" s="65"/>
      <c r="L66" s="65"/>
    </row>
    <row r="67" spans="1:12" s="62" customFormat="1" ht="18" customHeight="1" x14ac:dyDescent="0.25">
      <c r="A67" s="64"/>
      <c r="B67" s="63"/>
      <c r="C67" s="9"/>
      <c r="D67" s="9"/>
      <c r="E67" s="9"/>
      <c r="F67" s="222"/>
      <c r="G67" s="173"/>
      <c r="H67" s="65"/>
      <c r="I67" s="65"/>
      <c r="J67" s="65"/>
      <c r="K67" s="65"/>
      <c r="L67" s="65"/>
    </row>
    <row r="68" spans="1:12" ht="17.25" customHeight="1" x14ac:dyDescent="0.25">
      <c r="A68" s="176" t="s">
        <v>448</v>
      </c>
      <c r="B68" s="8"/>
      <c r="C68" s="7"/>
      <c r="D68" s="7"/>
      <c r="E68" s="7"/>
      <c r="F68" s="223"/>
      <c r="G68" s="223"/>
      <c r="H68" s="10"/>
      <c r="I68" s="10"/>
      <c r="J68" s="10"/>
      <c r="K68" s="10"/>
      <c r="L68" s="10"/>
    </row>
    <row r="69" spans="1:12" x14ac:dyDescent="0.25">
      <c r="A69" s="180" t="s">
        <v>449</v>
      </c>
      <c r="F69" s="173"/>
      <c r="G69" s="173"/>
    </row>
  </sheetData>
  <mergeCells count="23">
    <mergeCell ref="D8:F8"/>
    <mergeCell ref="A63:G63"/>
    <mergeCell ref="F64:G64"/>
    <mergeCell ref="A60:G60"/>
    <mergeCell ref="A59:G59"/>
    <mergeCell ref="A61:G61"/>
    <mergeCell ref="A62:G62"/>
    <mergeCell ref="E9:F9"/>
    <mergeCell ref="G51:G52"/>
    <mergeCell ref="F65:G65"/>
    <mergeCell ref="K1:O1"/>
    <mergeCell ref="K2:O2"/>
    <mergeCell ref="A6:G6"/>
    <mergeCell ref="A1:G1"/>
    <mergeCell ref="A2:G2"/>
    <mergeCell ref="A3:G3"/>
    <mergeCell ref="A4:G4"/>
    <mergeCell ref="A5:G5"/>
    <mergeCell ref="A64:B64"/>
    <mergeCell ref="C8:C10"/>
    <mergeCell ref="G8:G10"/>
    <mergeCell ref="A8:A10"/>
    <mergeCell ref="B8:B10"/>
  </mergeCells>
  <pageMargins left="0.51181102362204722" right="0.11811023622047245" top="0.35433070866141736" bottom="0.35433070866141736" header="0.11811023622047245" footer="0.11811023622047245"/>
  <pageSetup paperSize="9" scale="78" fitToHeight="0" orientation="landscape" r:id="rId1"/>
  <rowBreaks count="5" manualBreakCount="5">
    <brk id="22" max="6" man="1"/>
    <brk id="31" max="6" man="1"/>
    <brk id="35" max="6" man="1"/>
    <brk id="46" max="6" man="1"/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30"/>
  <sheetViews>
    <sheetView view="pageBreakPreview" zoomScale="70" zoomScaleNormal="70" zoomScaleSheetLayoutView="70" zoomScalePageLayoutView="55" workbookViewId="0">
      <pane ySplit="1" topLeftCell="A23" activePane="bottomLeft" state="frozen"/>
      <selection pane="bottomLeft" activeCell="F125" sqref="F125"/>
    </sheetView>
  </sheetViews>
  <sheetFormatPr defaultColWidth="9.140625" defaultRowHeight="15.75" x14ac:dyDescent="0.25"/>
  <cols>
    <col min="1" max="1" width="12.85546875" style="19" customWidth="1"/>
    <col min="2" max="2" width="34.5703125" style="19" customWidth="1"/>
    <col min="3" max="3" width="9.42578125" style="19" customWidth="1"/>
    <col min="4" max="4" width="22.140625" style="19" customWidth="1"/>
    <col min="5" max="5" width="17.28515625" style="19" customWidth="1"/>
    <col min="6" max="6" width="14.7109375" style="19" customWidth="1"/>
    <col min="7" max="7" width="14" style="19" customWidth="1"/>
    <col min="8" max="8" width="13.85546875" style="19" customWidth="1"/>
    <col min="9" max="9" width="16.42578125" style="20" customWidth="1"/>
    <col min="10" max="10" width="13.7109375" style="19" customWidth="1"/>
    <col min="11" max="11" width="13.42578125" style="19" customWidth="1"/>
    <col min="12" max="12" width="13.140625" style="19" customWidth="1"/>
    <col min="13" max="13" width="12.28515625" style="19" customWidth="1"/>
    <col min="14" max="14" width="11.140625" style="19" customWidth="1"/>
    <col min="15" max="15" width="11.7109375" style="19" customWidth="1"/>
    <col min="16" max="16" width="12" style="19" customWidth="1"/>
    <col min="17" max="17" width="24.28515625" style="19" customWidth="1"/>
    <col min="18" max="18" width="17.5703125" style="19" customWidth="1"/>
    <col min="19" max="19" width="10.5703125" style="19" bestFit="1" customWidth="1"/>
    <col min="20" max="20" width="13.42578125" style="19" customWidth="1"/>
    <col min="21" max="21" width="14.28515625" style="19" customWidth="1"/>
    <col min="22" max="22" width="12.42578125" style="19" customWidth="1"/>
    <col min="23" max="23" width="12.5703125" style="19" customWidth="1"/>
    <col min="24" max="24" width="15.7109375" style="19" customWidth="1"/>
    <col min="25" max="16384" width="9.140625" style="19"/>
  </cols>
  <sheetData>
    <row r="1" spans="1:24" x14ac:dyDescent="0.25">
      <c r="A1" s="274" t="s">
        <v>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24" x14ac:dyDescent="0.25">
      <c r="A2" s="274" t="s">
        <v>246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24" x14ac:dyDescent="0.25">
      <c r="A3" s="307" t="s">
        <v>150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21"/>
      <c r="S3" s="21"/>
      <c r="T3" s="21"/>
      <c r="U3" s="21"/>
      <c r="V3" s="21"/>
    </row>
    <row r="4" spans="1:24" ht="13.15" customHeight="1" x14ac:dyDescent="0.25">
      <c r="A4" s="275" t="s">
        <v>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1"/>
      <c r="S4" s="21"/>
      <c r="T4" s="21"/>
      <c r="U4" s="21"/>
      <c r="V4" s="21"/>
    </row>
    <row r="5" spans="1:24" x14ac:dyDescent="0.25">
      <c r="A5" s="307" t="s">
        <v>450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1"/>
      <c r="S5" s="21"/>
      <c r="T5" s="21"/>
      <c r="U5" s="21"/>
      <c r="V5" s="21"/>
    </row>
    <row r="6" spans="1:24" x14ac:dyDescent="0.25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2"/>
      <c r="S6" s="22"/>
      <c r="T6" s="22"/>
      <c r="U6" s="22"/>
      <c r="V6" s="22"/>
    </row>
    <row r="7" spans="1:24" s="23" customFormat="1" ht="35.25" customHeight="1" x14ac:dyDescent="0.25">
      <c r="A7" s="284" t="s">
        <v>247</v>
      </c>
      <c r="B7" s="284" t="s">
        <v>248</v>
      </c>
      <c r="C7" s="284" t="s">
        <v>249</v>
      </c>
      <c r="D7" s="284" t="s">
        <v>250</v>
      </c>
      <c r="E7" s="284" t="s">
        <v>251</v>
      </c>
      <c r="F7" s="284" t="s">
        <v>252</v>
      </c>
      <c r="G7" s="284" t="s">
        <v>253</v>
      </c>
      <c r="H7" s="284" t="s">
        <v>254</v>
      </c>
      <c r="I7" s="284" t="s">
        <v>255</v>
      </c>
      <c r="J7" s="284"/>
      <c r="K7" s="284"/>
      <c r="L7" s="284"/>
      <c r="M7" s="284"/>
      <c r="N7" s="284"/>
      <c r="O7" s="284"/>
      <c r="P7" s="284"/>
      <c r="Q7" s="258" t="s">
        <v>256</v>
      </c>
    </row>
    <row r="8" spans="1:24" s="23" customFormat="1" ht="34.5" customHeight="1" x14ac:dyDescent="0.25">
      <c r="A8" s="284"/>
      <c r="B8" s="284"/>
      <c r="C8" s="284"/>
      <c r="D8" s="284"/>
      <c r="E8" s="284"/>
      <c r="F8" s="284"/>
      <c r="G8" s="284"/>
      <c r="H8" s="284"/>
      <c r="I8" s="306" t="s">
        <v>257</v>
      </c>
      <c r="J8" s="306"/>
      <c r="K8" s="306" t="s">
        <v>258</v>
      </c>
      <c r="L8" s="306"/>
      <c r="M8" s="306" t="s">
        <v>259</v>
      </c>
      <c r="N8" s="306"/>
      <c r="O8" s="306" t="s">
        <v>260</v>
      </c>
      <c r="P8" s="306"/>
      <c r="Q8" s="258"/>
    </row>
    <row r="9" spans="1:24" s="23" customFormat="1" ht="50.45" customHeight="1" x14ac:dyDescent="0.25">
      <c r="A9" s="284"/>
      <c r="B9" s="284"/>
      <c r="C9" s="284"/>
      <c r="D9" s="284"/>
      <c r="E9" s="284"/>
      <c r="F9" s="284"/>
      <c r="G9" s="284"/>
      <c r="H9" s="284"/>
      <c r="I9" s="24" t="s">
        <v>15</v>
      </c>
      <c r="J9" s="25" t="s">
        <v>16</v>
      </c>
      <c r="K9" s="25" t="s">
        <v>15</v>
      </c>
      <c r="L9" s="25" t="s">
        <v>16</v>
      </c>
      <c r="M9" s="25" t="s">
        <v>15</v>
      </c>
      <c r="N9" s="81" t="s">
        <v>288</v>
      </c>
      <c r="O9" s="25" t="s">
        <v>15</v>
      </c>
      <c r="P9" s="25" t="s">
        <v>16</v>
      </c>
      <c r="Q9" s="258"/>
    </row>
    <row r="10" spans="1:24" x14ac:dyDescent="0.2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7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</row>
    <row r="11" spans="1:24" s="34" customFormat="1" ht="47.25" x14ac:dyDescent="0.25">
      <c r="A11" s="28"/>
      <c r="B11" s="29" t="s">
        <v>38</v>
      </c>
      <c r="C11" s="30"/>
      <c r="D11" s="30"/>
      <c r="E11" s="31"/>
      <c r="F11" s="31"/>
      <c r="G11" s="31"/>
      <c r="H11" s="31"/>
      <c r="I11" s="32"/>
      <c r="J11" s="32"/>
      <c r="K11" s="32"/>
      <c r="L11" s="32"/>
      <c r="M11" s="32"/>
      <c r="N11" s="79"/>
      <c r="O11" s="33"/>
      <c r="P11" s="32"/>
      <c r="Q11" s="32"/>
      <c r="S11" s="35">
        <f>I11+K11+M11+O11</f>
        <v>0</v>
      </c>
      <c r="T11" s="35">
        <f>J11+L11+N11+P11</f>
        <v>0</v>
      </c>
      <c r="W11" s="20">
        <f t="shared" ref="W11:W37" si="0">U11-J11-L11</f>
        <v>0</v>
      </c>
    </row>
    <row r="12" spans="1:24" ht="129.75" customHeight="1" x14ac:dyDescent="0.25">
      <c r="A12" s="36" t="s">
        <v>34</v>
      </c>
      <c r="B12" s="37" t="s">
        <v>431</v>
      </c>
      <c r="C12" s="12" t="s">
        <v>261</v>
      </c>
      <c r="D12" s="38" t="s">
        <v>370</v>
      </c>
      <c r="E12" s="39">
        <v>43474</v>
      </c>
      <c r="F12" s="39">
        <v>43830</v>
      </c>
      <c r="G12" s="39">
        <v>43474</v>
      </c>
      <c r="H12" s="40" t="s">
        <v>465</v>
      </c>
      <c r="I12" s="41">
        <v>413.2</v>
      </c>
      <c r="J12" s="41">
        <v>413.2</v>
      </c>
      <c r="K12" s="32">
        <v>698.6</v>
      </c>
      <c r="L12" s="41">
        <v>698.6</v>
      </c>
      <c r="M12" s="42">
        <v>398.5</v>
      </c>
      <c r="N12" s="80">
        <f>U12-L12-J12</f>
        <v>461.49999999999994</v>
      </c>
      <c r="O12" s="41">
        <v>1381.7</v>
      </c>
      <c r="P12" s="43"/>
      <c r="Q12" s="32" t="s">
        <v>151</v>
      </c>
      <c r="R12" s="20">
        <f>I12+K12+M12+O12</f>
        <v>2892</v>
      </c>
      <c r="S12" s="19">
        <f>1111.8-J12</f>
        <v>698.59999999999991</v>
      </c>
      <c r="T12" s="19">
        <f>J12+L12</f>
        <v>1111.8</v>
      </c>
      <c r="U12" s="19">
        <v>1573.3</v>
      </c>
      <c r="W12" s="20">
        <f t="shared" si="0"/>
        <v>461.49999999999989</v>
      </c>
      <c r="X12" s="20">
        <f>W12-N12</f>
        <v>0</v>
      </c>
    </row>
    <row r="13" spans="1:24" ht="213" customHeight="1" x14ac:dyDescent="0.25">
      <c r="A13" s="36"/>
      <c r="B13" s="37" t="s">
        <v>469</v>
      </c>
      <c r="C13" s="12" t="s">
        <v>261</v>
      </c>
      <c r="D13" s="38" t="s">
        <v>370</v>
      </c>
      <c r="E13" s="39"/>
      <c r="F13" s="39" t="s">
        <v>466</v>
      </c>
      <c r="G13" s="39"/>
      <c r="H13" s="39" t="s">
        <v>454</v>
      </c>
      <c r="I13" s="44" t="s">
        <v>151</v>
      </c>
      <c r="J13" s="32" t="s">
        <v>151</v>
      </c>
      <c r="K13" s="44" t="s">
        <v>151</v>
      </c>
      <c r="L13" s="44" t="s">
        <v>151</v>
      </c>
      <c r="M13" s="44" t="s">
        <v>151</v>
      </c>
      <c r="N13" s="79" t="s">
        <v>151</v>
      </c>
      <c r="O13" s="44" t="s">
        <v>151</v>
      </c>
      <c r="P13" s="32" t="s">
        <v>151</v>
      </c>
      <c r="Q13" s="32" t="s">
        <v>151</v>
      </c>
      <c r="R13" s="20" t="e">
        <f t="shared" ref="R13:R86" si="1">I13+K13+M13+O13</f>
        <v>#VALUE!</v>
      </c>
      <c r="T13" s="19" t="e">
        <f t="shared" ref="T13:T87" si="2">J13+L13</f>
        <v>#VALUE!</v>
      </c>
      <c r="W13" s="20" t="e">
        <f t="shared" si="0"/>
        <v>#VALUE!</v>
      </c>
      <c r="X13" s="20" t="e">
        <f t="shared" ref="X13:X76" si="3">W13-N13</f>
        <v>#VALUE!</v>
      </c>
    </row>
    <row r="14" spans="1:24" ht="144" customHeight="1" x14ac:dyDescent="0.25">
      <c r="A14" s="36" t="s">
        <v>35</v>
      </c>
      <c r="B14" s="37" t="s">
        <v>93</v>
      </c>
      <c r="C14" s="12" t="s">
        <v>261</v>
      </c>
      <c r="D14" s="38" t="s">
        <v>370</v>
      </c>
      <c r="E14" s="39">
        <v>43474</v>
      </c>
      <c r="F14" s="39">
        <v>43830</v>
      </c>
      <c r="G14" s="39">
        <v>43474</v>
      </c>
      <c r="H14" s="40">
        <v>43738</v>
      </c>
      <c r="I14" s="18" t="s">
        <v>151</v>
      </c>
      <c r="J14" s="18" t="s">
        <v>151</v>
      </c>
      <c r="K14" s="18" t="s">
        <v>151</v>
      </c>
      <c r="L14" s="18" t="s">
        <v>151</v>
      </c>
      <c r="M14" s="18" t="s">
        <v>151</v>
      </c>
      <c r="N14" s="78" t="s">
        <v>151</v>
      </c>
      <c r="O14" s="18" t="s">
        <v>151</v>
      </c>
      <c r="P14" s="18" t="s">
        <v>151</v>
      </c>
      <c r="Q14" s="18" t="s">
        <v>151</v>
      </c>
      <c r="R14" s="20" t="e">
        <f t="shared" si="1"/>
        <v>#VALUE!</v>
      </c>
      <c r="T14" s="19" t="e">
        <f t="shared" si="2"/>
        <v>#VALUE!</v>
      </c>
      <c r="W14" s="20" t="e">
        <f t="shared" si="0"/>
        <v>#VALUE!</v>
      </c>
      <c r="X14" s="20" t="e">
        <f t="shared" si="3"/>
        <v>#VALUE!</v>
      </c>
    </row>
    <row r="15" spans="1:24" ht="154.5" customHeight="1" x14ac:dyDescent="0.25">
      <c r="A15" s="36" t="s">
        <v>36</v>
      </c>
      <c r="B15" s="37" t="s">
        <v>432</v>
      </c>
      <c r="C15" s="12" t="s">
        <v>261</v>
      </c>
      <c r="D15" s="38" t="s">
        <v>370</v>
      </c>
      <c r="E15" s="39">
        <v>43474</v>
      </c>
      <c r="F15" s="39">
        <v>43830</v>
      </c>
      <c r="G15" s="39">
        <v>43474</v>
      </c>
      <c r="H15" s="40">
        <v>43738</v>
      </c>
      <c r="I15" s="18" t="s">
        <v>151</v>
      </c>
      <c r="J15" s="18" t="s">
        <v>151</v>
      </c>
      <c r="K15" s="18" t="s">
        <v>151</v>
      </c>
      <c r="L15" s="18" t="s">
        <v>151</v>
      </c>
      <c r="M15" s="18" t="s">
        <v>151</v>
      </c>
      <c r="N15" s="78" t="s">
        <v>151</v>
      </c>
      <c r="O15" s="18" t="s">
        <v>151</v>
      </c>
      <c r="P15" s="18" t="s">
        <v>151</v>
      </c>
      <c r="Q15" s="18" t="s">
        <v>151</v>
      </c>
      <c r="R15" s="20" t="e">
        <f t="shared" si="1"/>
        <v>#VALUE!</v>
      </c>
      <c r="T15" s="19" t="e">
        <f t="shared" si="2"/>
        <v>#VALUE!</v>
      </c>
      <c r="W15" s="20" t="e">
        <f t="shared" si="0"/>
        <v>#VALUE!</v>
      </c>
      <c r="X15" s="20" t="e">
        <f t="shared" si="3"/>
        <v>#VALUE!</v>
      </c>
    </row>
    <row r="16" spans="1:24" s="153" customFormat="1" ht="195" customHeight="1" x14ac:dyDescent="0.25">
      <c r="A16" s="158"/>
      <c r="B16" s="160" t="s">
        <v>470</v>
      </c>
      <c r="C16" s="163" t="s">
        <v>261</v>
      </c>
      <c r="D16" s="165" t="s">
        <v>370</v>
      </c>
      <c r="E16" s="162"/>
      <c r="F16" s="162" t="s">
        <v>411</v>
      </c>
      <c r="G16" s="162"/>
      <c r="H16" s="162" t="s">
        <v>412</v>
      </c>
      <c r="I16" s="156" t="s">
        <v>151</v>
      </c>
      <c r="J16" s="156" t="s">
        <v>151</v>
      </c>
      <c r="K16" s="156" t="s">
        <v>151</v>
      </c>
      <c r="L16" s="156" t="s">
        <v>151</v>
      </c>
      <c r="M16" s="156" t="s">
        <v>151</v>
      </c>
      <c r="N16" s="156" t="s">
        <v>151</v>
      </c>
      <c r="O16" s="156" t="s">
        <v>151</v>
      </c>
      <c r="P16" s="156" t="s">
        <v>151</v>
      </c>
      <c r="Q16" s="156" t="s">
        <v>151</v>
      </c>
      <c r="R16" s="20"/>
      <c r="W16" s="20" t="e">
        <f t="shared" si="0"/>
        <v>#VALUE!</v>
      </c>
      <c r="X16" s="20" t="e">
        <f t="shared" si="3"/>
        <v>#VALUE!</v>
      </c>
    </row>
    <row r="17" spans="1:24" ht="141" customHeight="1" x14ac:dyDescent="0.25">
      <c r="A17" s="36" t="s">
        <v>37</v>
      </c>
      <c r="B17" s="37" t="s">
        <v>95</v>
      </c>
      <c r="C17" s="12" t="s">
        <v>261</v>
      </c>
      <c r="D17" s="38" t="s">
        <v>370</v>
      </c>
      <c r="E17" s="39">
        <v>43474</v>
      </c>
      <c r="F17" s="39">
        <v>43830</v>
      </c>
      <c r="G17" s="39">
        <v>43474</v>
      </c>
      <c r="H17" s="40">
        <v>43738</v>
      </c>
      <c r="I17" s="18" t="s">
        <v>151</v>
      </c>
      <c r="J17" s="18" t="s">
        <v>151</v>
      </c>
      <c r="K17" s="18" t="s">
        <v>151</v>
      </c>
      <c r="L17" s="18" t="s">
        <v>151</v>
      </c>
      <c r="M17" s="18" t="s">
        <v>151</v>
      </c>
      <c r="N17" s="78" t="s">
        <v>151</v>
      </c>
      <c r="O17" s="18" t="s">
        <v>151</v>
      </c>
      <c r="P17" s="18" t="s">
        <v>151</v>
      </c>
      <c r="Q17" s="18" t="s">
        <v>151</v>
      </c>
      <c r="R17" s="20" t="e">
        <f t="shared" si="1"/>
        <v>#VALUE!</v>
      </c>
      <c r="T17" s="19" t="e">
        <f t="shared" si="2"/>
        <v>#VALUE!</v>
      </c>
      <c r="W17" s="20" t="e">
        <f t="shared" si="0"/>
        <v>#VALUE!</v>
      </c>
      <c r="X17" s="20" t="e">
        <f t="shared" si="3"/>
        <v>#VALUE!</v>
      </c>
    </row>
    <row r="18" spans="1:24" ht="135" customHeight="1" x14ac:dyDescent="0.25">
      <c r="A18" s="38"/>
      <c r="B18" s="45" t="s">
        <v>471</v>
      </c>
      <c r="C18" s="12" t="s">
        <v>261</v>
      </c>
      <c r="D18" s="38" t="s">
        <v>370</v>
      </c>
      <c r="E18" s="39"/>
      <c r="F18" s="39" t="s">
        <v>365</v>
      </c>
      <c r="G18" s="12"/>
      <c r="H18" s="39" t="s">
        <v>367</v>
      </c>
      <c r="I18" s="18" t="s">
        <v>151</v>
      </c>
      <c r="J18" s="18" t="s">
        <v>151</v>
      </c>
      <c r="K18" s="18" t="s">
        <v>151</v>
      </c>
      <c r="L18" s="18" t="s">
        <v>151</v>
      </c>
      <c r="M18" s="18" t="s">
        <v>151</v>
      </c>
      <c r="N18" s="78" t="s">
        <v>151</v>
      </c>
      <c r="O18" s="18" t="s">
        <v>151</v>
      </c>
      <c r="P18" s="18" t="s">
        <v>151</v>
      </c>
      <c r="Q18" s="18" t="s">
        <v>151</v>
      </c>
      <c r="R18" s="20" t="e">
        <f t="shared" si="1"/>
        <v>#VALUE!</v>
      </c>
      <c r="T18" s="19" t="e">
        <f t="shared" si="2"/>
        <v>#VALUE!</v>
      </c>
      <c r="W18" s="20" t="e">
        <f t="shared" si="0"/>
        <v>#VALUE!</v>
      </c>
      <c r="X18" s="20" t="e">
        <f t="shared" si="3"/>
        <v>#VALUE!</v>
      </c>
    </row>
    <row r="19" spans="1:24" ht="144.75" customHeight="1" x14ac:dyDescent="0.25">
      <c r="A19" s="36" t="s">
        <v>40</v>
      </c>
      <c r="B19" s="37" t="s">
        <v>433</v>
      </c>
      <c r="C19" s="12" t="s">
        <v>261</v>
      </c>
      <c r="D19" s="38" t="s">
        <v>370</v>
      </c>
      <c r="E19" s="39">
        <v>43474</v>
      </c>
      <c r="F19" s="39">
        <v>43830</v>
      </c>
      <c r="G19" s="39">
        <v>43474</v>
      </c>
      <c r="H19" s="40">
        <v>43738</v>
      </c>
      <c r="I19" s="42">
        <v>55.4</v>
      </c>
      <c r="J19" s="84">
        <v>55.4</v>
      </c>
      <c r="K19" s="42">
        <v>447.6</v>
      </c>
      <c r="L19" s="32">
        <v>447.6</v>
      </c>
      <c r="M19" s="42">
        <v>238.9</v>
      </c>
      <c r="N19" s="80">
        <f>U19-L19-J19</f>
        <v>268</v>
      </c>
      <c r="O19" s="42">
        <v>893.1</v>
      </c>
      <c r="P19" s="42"/>
      <c r="Q19" s="32" t="s">
        <v>151</v>
      </c>
      <c r="R19" s="20">
        <f t="shared" si="1"/>
        <v>1635</v>
      </c>
      <c r="S19" s="20">
        <f>503-J19</f>
        <v>447.6</v>
      </c>
      <c r="T19" s="19">
        <f t="shared" si="2"/>
        <v>503</v>
      </c>
      <c r="U19" s="19">
        <v>771</v>
      </c>
      <c r="W19" s="20">
        <f t="shared" si="0"/>
        <v>268</v>
      </c>
      <c r="X19" s="20">
        <f t="shared" si="3"/>
        <v>0</v>
      </c>
    </row>
    <row r="20" spans="1:24" ht="138.75" customHeight="1" x14ac:dyDescent="0.25">
      <c r="A20" s="36" t="s">
        <v>42</v>
      </c>
      <c r="B20" s="37" t="s">
        <v>43</v>
      </c>
      <c r="C20" s="12" t="s">
        <v>261</v>
      </c>
      <c r="D20" s="38" t="s">
        <v>370</v>
      </c>
      <c r="E20" s="39">
        <v>43474</v>
      </c>
      <c r="F20" s="39">
        <v>43830</v>
      </c>
      <c r="G20" s="39">
        <v>43474</v>
      </c>
      <c r="H20" s="40">
        <v>43738</v>
      </c>
      <c r="I20" s="32">
        <v>516.79999999999995</v>
      </c>
      <c r="J20" s="32">
        <v>516.79999999999995</v>
      </c>
      <c r="K20" s="32">
        <v>922.6</v>
      </c>
      <c r="L20" s="32">
        <v>922.6</v>
      </c>
      <c r="M20" s="32">
        <v>717</v>
      </c>
      <c r="N20" s="80">
        <f>U20-L20-J20</f>
        <v>793.00000000000023</v>
      </c>
      <c r="O20" s="32">
        <v>740</v>
      </c>
      <c r="P20" s="32"/>
      <c r="Q20" s="32" t="s">
        <v>151</v>
      </c>
      <c r="R20" s="20">
        <f t="shared" si="1"/>
        <v>2896.4</v>
      </c>
      <c r="S20" s="19">
        <f>1439.4-J20</f>
        <v>922.60000000000014</v>
      </c>
      <c r="T20" s="19">
        <f t="shared" si="2"/>
        <v>1439.4</v>
      </c>
      <c r="U20" s="19">
        <v>2232.4</v>
      </c>
      <c r="W20" s="20">
        <f t="shared" si="0"/>
        <v>793.00000000000011</v>
      </c>
      <c r="X20" s="20">
        <f t="shared" si="3"/>
        <v>0</v>
      </c>
    </row>
    <row r="21" spans="1:24" ht="144" customHeight="1" x14ac:dyDescent="0.25">
      <c r="A21" s="38"/>
      <c r="B21" s="37" t="s">
        <v>472</v>
      </c>
      <c r="C21" s="12" t="s">
        <v>261</v>
      </c>
      <c r="D21" s="38" t="s">
        <v>370</v>
      </c>
      <c r="E21" s="39"/>
      <c r="F21" s="39" t="s">
        <v>474</v>
      </c>
      <c r="G21" s="18" t="s">
        <v>151</v>
      </c>
      <c r="H21" s="39" t="s">
        <v>455</v>
      </c>
      <c r="I21" s="18" t="s">
        <v>151</v>
      </c>
      <c r="J21" s="18" t="s">
        <v>151</v>
      </c>
      <c r="K21" s="18" t="s">
        <v>151</v>
      </c>
      <c r="L21" s="18" t="s">
        <v>151</v>
      </c>
      <c r="M21" s="18" t="s">
        <v>151</v>
      </c>
      <c r="N21" s="78" t="s">
        <v>151</v>
      </c>
      <c r="O21" s="18" t="s">
        <v>151</v>
      </c>
      <c r="P21" s="18" t="s">
        <v>151</v>
      </c>
      <c r="Q21" s="18" t="s">
        <v>151</v>
      </c>
      <c r="R21" s="20" t="e">
        <f t="shared" si="1"/>
        <v>#VALUE!</v>
      </c>
      <c r="T21" s="19" t="e">
        <f t="shared" si="2"/>
        <v>#VALUE!</v>
      </c>
      <c r="W21" s="20" t="e">
        <f t="shared" si="0"/>
        <v>#VALUE!</v>
      </c>
      <c r="X21" s="20" t="e">
        <f t="shared" si="3"/>
        <v>#VALUE!</v>
      </c>
    </row>
    <row r="22" spans="1:24" ht="150.75" customHeight="1" x14ac:dyDescent="0.25">
      <c r="A22" s="38"/>
      <c r="B22" s="37" t="s">
        <v>473</v>
      </c>
      <c r="C22" s="12" t="s">
        <v>261</v>
      </c>
      <c r="D22" s="38" t="s">
        <v>370</v>
      </c>
      <c r="E22" s="39"/>
      <c r="F22" s="39">
        <v>43525</v>
      </c>
      <c r="G22" s="18" t="s">
        <v>151</v>
      </c>
      <c r="H22" s="39">
        <v>43518</v>
      </c>
      <c r="I22" s="18" t="s">
        <v>151</v>
      </c>
      <c r="J22" s="18" t="s">
        <v>151</v>
      </c>
      <c r="K22" s="18" t="s">
        <v>151</v>
      </c>
      <c r="L22" s="18" t="s">
        <v>151</v>
      </c>
      <c r="M22" s="18" t="s">
        <v>151</v>
      </c>
      <c r="N22" s="78" t="s">
        <v>151</v>
      </c>
      <c r="O22" s="18" t="s">
        <v>151</v>
      </c>
      <c r="P22" s="18" t="s">
        <v>151</v>
      </c>
      <c r="Q22" s="18" t="s">
        <v>151</v>
      </c>
      <c r="R22" s="20" t="e">
        <f t="shared" si="1"/>
        <v>#VALUE!</v>
      </c>
      <c r="T22" s="19" t="e">
        <f t="shared" si="2"/>
        <v>#VALUE!</v>
      </c>
      <c r="W22" s="20" t="e">
        <f t="shared" si="0"/>
        <v>#VALUE!</v>
      </c>
      <c r="X22" s="20" t="e">
        <f t="shared" si="3"/>
        <v>#VALUE!</v>
      </c>
    </row>
    <row r="23" spans="1:24" ht="178.5" customHeight="1" x14ac:dyDescent="0.25">
      <c r="A23" s="38"/>
      <c r="B23" s="37" t="s">
        <v>475</v>
      </c>
      <c r="C23" s="12" t="s">
        <v>261</v>
      </c>
      <c r="D23" s="38" t="s">
        <v>370</v>
      </c>
      <c r="E23" s="39"/>
      <c r="F23" s="39">
        <v>43553</v>
      </c>
      <c r="G23" s="18" t="s">
        <v>151</v>
      </c>
      <c r="H23" s="39">
        <v>43546</v>
      </c>
      <c r="I23" s="18" t="s">
        <v>151</v>
      </c>
      <c r="J23" s="18" t="s">
        <v>151</v>
      </c>
      <c r="K23" s="18" t="s">
        <v>151</v>
      </c>
      <c r="L23" s="18" t="s">
        <v>151</v>
      </c>
      <c r="M23" s="18" t="s">
        <v>151</v>
      </c>
      <c r="N23" s="78" t="s">
        <v>151</v>
      </c>
      <c r="O23" s="18" t="s">
        <v>151</v>
      </c>
      <c r="P23" s="18" t="s">
        <v>151</v>
      </c>
      <c r="Q23" s="18" t="s">
        <v>151</v>
      </c>
      <c r="R23" s="20" t="e">
        <f t="shared" si="1"/>
        <v>#VALUE!</v>
      </c>
      <c r="T23" s="19" t="e">
        <f t="shared" si="2"/>
        <v>#VALUE!</v>
      </c>
      <c r="W23" s="20" t="e">
        <f t="shared" si="0"/>
        <v>#VALUE!</v>
      </c>
      <c r="X23" s="20" t="e">
        <f t="shared" si="3"/>
        <v>#VALUE!</v>
      </c>
    </row>
    <row r="24" spans="1:24" ht="146.25" customHeight="1" x14ac:dyDescent="0.25">
      <c r="A24" s="38"/>
      <c r="B24" s="37" t="s">
        <v>477</v>
      </c>
      <c r="C24" s="77" t="s">
        <v>261</v>
      </c>
      <c r="D24" s="38" t="s">
        <v>370</v>
      </c>
      <c r="E24" s="39"/>
      <c r="F24" s="39" t="s">
        <v>476</v>
      </c>
      <c r="G24" s="82" t="s">
        <v>151</v>
      </c>
      <c r="H24" s="39" t="s">
        <v>456</v>
      </c>
      <c r="I24" s="82" t="s">
        <v>151</v>
      </c>
      <c r="J24" s="82" t="s">
        <v>151</v>
      </c>
      <c r="K24" s="82" t="s">
        <v>151</v>
      </c>
      <c r="L24" s="82" t="s">
        <v>151</v>
      </c>
      <c r="M24" s="82" t="s">
        <v>151</v>
      </c>
      <c r="N24" s="82" t="s">
        <v>151</v>
      </c>
      <c r="O24" s="82" t="s">
        <v>151</v>
      </c>
      <c r="P24" s="82" t="s">
        <v>151</v>
      </c>
      <c r="Q24" s="82" t="s">
        <v>151</v>
      </c>
      <c r="R24" s="20" t="e">
        <f t="shared" si="1"/>
        <v>#VALUE!</v>
      </c>
      <c r="T24" s="19" t="e">
        <f t="shared" si="2"/>
        <v>#VALUE!</v>
      </c>
      <c r="W24" s="20" t="e">
        <f t="shared" si="0"/>
        <v>#VALUE!</v>
      </c>
      <c r="X24" s="20" t="e">
        <f t="shared" si="3"/>
        <v>#VALUE!</v>
      </c>
    </row>
    <row r="25" spans="1:24" ht="141" customHeight="1" x14ac:dyDescent="0.25">
      <c r="A25" s="38"/>
      <c r="B25" s="37" t="s">
        <v>478</v>
      </c>
      <c r="C25" s="77" t="s">
        <v>261</v>
      </c>
      <c r="D25" s="38" t="s">
        <v>370</v>
      </c>
      <c r="E25" s="39"/>
      <c r="F25" s="39">
        <v>43630</v>
      </c>
      <c r="G25" s="82" t="s">
        <v>151</v>
      </c>
      <c r="H25" s="39">
        <v>43623</v>
      </c>
      <c r="I25" s="82" t="s">
        <v>151</v>
      </c>
      <c r="J25" s="82" t="s">
        <v>151</v>
      </c>
      <c r="K25" s="82" t="s">
        <v>151</v>
      </c>
      <c r="L25" s="82" t="s">
        <v>151</v>
      </c>
      <c r="M25" s="82" t="s">
        <v>151</v>
      </c>
      <c r="N25" s="82" t="s">
        <v>151</v>
      </c>
      <c r="O25" s="82" t="s">
        <v>151</v>
      </c>
      <c r="P25" s="82" t="s">
        <v>151</v>
      </c>
      <c r="Q25" s="82" t="s">
        <v>151</v>
      </c>
      <c r="R25" s="20" t="e">
        <f t="shared" si="1"/>
        <v>#VALUE!</v>
      </c>
      <c r="T25" s="19" t="e">
        <f t="shared" si="2"/>
        <v>#VALUE!</v>
      </c>
      <c r="W25" s="20" t="e">
        <f t="shared" si="0"/>
        <v>#VALUE!</v>
      </c>
      <c r="X25" s="20" t="e">
        <f t="shared" si="3"/>
        <v>#VALUE!</v>
      </c>
    </row>
    <row r="26" spans="1:24" ht="138.75" customHeight="1" x14ac:dyDescent="0.25">
      <c r="A26" s="36" t="s">
        <v>44</v>
      </c>
      <c r="B26" s="37" t="s">
        <v>45</v>
      </c>
      <c r="C26" s="12" t="s">
        <v>261</v>
      </c>
      <c r="D26" s="38" t="s">
        <v>371</v>
      </c>
      <c r="E26" s="39">
        <v>43474</v>
      </c>
      <c r="F26" s="39">
        <v>43830</v>
      </c>
      <c r="G26" s="39">
        <v>43474</v>
      </c>
      <c r="H26" s="40">
        <v>43738</v>
      </c>
      <c r="I26" s="42">
        <v>562.70000000000005</v>
      </c>
      <c r="J26" s="32">
        <v>562.70000000000005</v>
      </c>
      <c r="K26" s="32">
        <v>2976.1</v>
      </c>
      <c r="L26" s="32">
        <v>2927.7</v>
      </c>
      <c r="M26" s="32">
        <v>2989.4</v>
      </c>
      <c r="N26" s="80">
        <f>U26-L26-J26</f>
        <v>3116.4000000000005</v>
      </c>
      <c r="O26" s="32">
        <v>2966.5</v>
      </c>
      <c r="P26" s="32"/>
      <c r="Q26" s="32" t="s">
        <v>151</v>
      </c>
      <c r="R26" s="20">
        <f t="shared" si="1"/>
        <v>9494.7000000000007</v>
      </c>
      <c r="S26" s="19">
        <f>3490.4-J26</f>
        <v>2927.7</v>
      </c>
      <c r="T26" s="19">
        <f t="shared" si="2"/>
        <v>3490.3999999999996</v>
      </c>
      <c r="U26" s="19">
        <v>6606.8</v>
      </c>
      <c r="W26" s="20">
        <f t="shared" si="0"/>
        <v>3116.4000000000005</v>
      </c>
      <c r="X26" s="20">
        <f t="shared" si="3"/>
        <v>0</v>
      </c>
    </row>
    <row r="27" spans="1:24" ht="168" customHeight="1" x14ac:dyDescent="0.25">
      <c r="A27" s="38"/>
      <c r="B27" s="37" t="s">
        <v>479</v>
      </c>
      <c r="C27" s="77" t="s">
        <v>261</v>
      </c>
      <c r="D27" s="38" t="s">
        <v>371</v>
      </c>
      <c r="E27" s="39"/>
      <c r="F27" s="39">
        <v>43593</v>
      </c>
      <c r="G27" s="82" t="s">
        <v>151</v>
      </c>
      <c r="H27" s="39">
        <v>43593</v>
      </c>
      <c r="I27" s="82" t="s">
        <v>151</v>
      </c>
      <c r="J27" s="82" t="s">
        <v>151</v>
      </c>
      <c r="K27" s="82" t="s">
        <v>151</v>
      </c>
      <c r="L27" s="82" t="s">
        <v>151</v>
      </c>
      <c r="M27" s="82" t="s">
        <v>151</v>
      </c>
      <c r="N27" s="82" t="s">
        <v>151</v>
      </c>
      <c r="O27" s="82" t="s">
        <v>151</v>
      </c>
      <c r="P27" s="82" t="s">
        <v>151</v>
      </c>
      <c r="Q27" s="82" t="s">
        <v>151</v>
      </c>
      <c r="R27" s="20" t="e">
        <f t="shared" si="1"/>
        <v>#VALUE!</v>
      </c>
      <c r="T27" s="19" t="e">
        <f t="shared" si="2"/>
        <v>#VALUE!</v>
      </c>
      <c r="W27" s="20" t="e">
        <f t="shared" si="0"/>
        <v>#VALUE!</v>
      </c>
      <c r="X27" s="20" t="e">
        <f t="shared" si="3"/>
        <v>#VALUE!</v>
      </c>
    </row>
    <row r="28" spans="1:24" ht="158.25" customHeight="1" x14ac:dyDescent="0.25">
      <c r="A28" s="38"/>
      <c r="B28" s="37" t="s">
        <v>480</v>
      </c>
      <c r="C28" s="77" t="s">
        <v>261</v>
      </c>
      <c r="D28" s="38" t="s">
        <v>371</v>
      </c>
      <c r="E28" s="39"/>
      <c r="F28" s="39">
        <v>43599</v>
      </c>
      <c r="G28" s="82" t="s">
        <v>151</v>
      </c>
      <c r="H28" s="39">
        <v>43599</v>
      </c>
      <c r="I28" s="82" t="s">
        <v>151</v>
      </c>
      <c r="J28" s="82" t="s">
        <v>151</v>
      </c>
      <c r="K28" s="82" t="s">
        <v>151</v>
      </c>
      <c r="L28" s="82" t="s">
        <v>151</v>
      </c>
      <c r="M28" s="82" t="s">
        <v>151</v>
      </c>
      <c r="N28" s="82" t="s">
        <v>151</v>
      </c>
      <c r="O28" s="82" t="s">
        <v>151</v>
      </c>
      <c r="P28" s="82" t="s">
        <v>151</v>
      </c>
      <c r="Q28" s="82" t="s">
        <v>151</v>
      </c>
      <c r="R28" s="20" t="e">
        <f t="shared" si="1"/>
        <v>#VALUE!</v>
      </c>
      <c r="T28" s="19" t="e">
        <f t="shared" si="2"/>
        <v>#VALUE!</v>
      </c>
      <c r="W28" s="20" t="e">
        <f t="shared" si="0"/>
        <v>#VALUE!</v>
      </c>
      <c r="X28" s="20" t="e">
        <f t="shared" si="3"/>
        <v>#VALUE!</v>
      </c>
    </row>
    <row r="29" spans="1:24" ht="226.5" customHeight="1" x14ac:dyDescent="0.25">
      <c r="A29" s="36" t="s">
        <v>46</v>
      </c>
      <c r="B29" s="37" t="s">
        <v>47</v>
      </c>
      <c r="C29" s="12" t="s">
        <v>261</v>
      </c>
      <c r="D29" s="38" t="s">
        <v>371</v>
      </c>
      <c r="E29" s="39">
        <v>43474</v>
      </c>
      <c r="F29" s="39">
        <v>43830</v>
      </c>
      <c r="G29" s="39">
        <v>43474</v>
      </c>
      <c r="H29" s="40">
        <v>43738</v>
      </c>
      <c r="I29" s="32">
        <v>442</v>
      </c>
      <c r="J29" s="42">
        <v>442</v>
      </c>
      <c r="K29" s="32">
        <v>7008.2</v>
      </c>
      <c r="L29" s="32">
        <v>6908.9</v>
      </c>
      <c r="M29" s="32">
        <v>17315.400000000001</v>
      </c>
      <c r="N29" s="80">
        <f>U29-L29-J29</f>
        <v>17646.800000000003</v>
      </c>
      <c r="O29" s="32">
        <v>4243.3999999999996</v>
      </c>
      <c r="P29" s="32"/>
      <c r="Q29" s="32" t="s">
        <v>151</v>
      </c>
      <c r="R29" s="20">
        <f t="shared" si="1"/>
        <v>29009</v>
      </c>
      <c r="S29" s="20">
        <f>7350.9-J29</f>
        <v>6908.9</v>
      </c>
      <c r="T29" s="19">
        <f t="shared" si="2"/>
        <v>7350.9</v>
      </c>
      <c r="U29" s="19">
        <v>24997.7</v>
      </c>
      <c r="W29" s="20">
        <f t="shared" si="0"/>
        <v>17646.800000000003</v>
      </c>
      <c r="X29" s="20">
        <f t="shared" si="3"/>
        <v>0</v>
      </c>
    </row>
    <row r="30" spans="1:24" ht="163.5" customHeight="1" x14ac:dyDescent="0.25">
      <c r="A30" s="38"/>
      <c r="B30" s="37" t="s">
        <v>481</v>
      </c>
      <c r="C30" s="77" t="s">
        <v>261</v>
      </c>
      <c r="D30" s="38" t="s">
        <v>371</v>
      </c>
      <c r="E30" s="39"/>
      <c r="F30" s="39">
        <v>43593</v>
      </c>
      <c r="G30" s="82" t="s">
        <v>151</v>
      </c>
      <c r="H30" s="39">
        <v>43593</v>
      </c>
      <c r="I30" s="82" t="s">
        <v>151</v>
      </c>
      <c r="J30" s="82" t="s">
        <v>151</v>
      </c>
      <c r="K30" s="82" t="s">
        <v>151</v>
      </c>
      <c r="L30" s="82" t="s">
        <v>151</v>
      </c>
      <c r="M30" s="82" t="s">
        <v>151</v>
      </c>
      <c r="N30" s="82" t="s">
        <v>151</v>
      </c>
      <c r="O30" s="82" t="s">
        <v>151</v>
      </c>
      <c r="P30" s="82" t="s">
        <v>151</v>
      </c>
      <c r="Q30" s="82" t="s">
        <v>151</v>
      </c>
      <c r="R30" s="20" t="e">
        <f t="shared" si="1"/>
        <v>#VALUE!</v>
      </c>
      <c r="T30" s="19" t="e">
        <f t="shared" si="2"/>
        <v>#VALUE!</v>
      </c>
      <c r="W30" s="20" t="e">
        <f t="shared" si="0"/>
        <v>#VALUE!</v>
      </c>
      <c r="X30" s="20" t="e">
        <f t="shared" si="3"/>
        <v>#VALUE!</v>
      </c>
    </row>
    <row r="31" spans="1:24" ht="178.5" customHeight="1" x14ac:dyDescent="0.25">
      <c r="A31" s="38"/>
      <c r="B31" s="37" t="s">
        <v>482</v>
      </c>
      <c r="C31" s="77" t="s">
        <v>261</v>
      </c>
      <c r="D31" s="38" t="s">
        <v>371</v>
      </c>
      <c r="E31" s="39"/>
      <c r="F31" s="39">
        <v>43599</v>
      </c>
      <c r="G31" s="82" t="s">
        <v>151</v>
      </c>
      <c r="H31" s="39">
        <v>43599</v>
      </c>
      <c r="I31" s="82" t="s">
        <v>151</v>
      </c>
      <c r="J31" s="82" t="s">
        <v>151</v>
      </c>
      <c r="K31" s="82" t="s">
        <v>151</v>
      </c>
      <c r="L31" s="82" t="s">
        <v>151</v>
      </c>
      <c r="M31" s="82" t="s">
        <v>151</v>
      </c>
      <c r="N31" s="82" t="s">
        <v>151</v>
      </c>
      <c r="O31" s="82" t="s">
        <v>151</v>
      </c>
      <c r="P31" s="82" t="s">
        <v>151</v>
      </c>
      <c r="Q31" s="82" t="s">
        <v>151</v>
      </c>
      <c r="R31" s="20" t="e">
        <f t="shared" si="1"/>
        <v>#VALUE!</v>
      </c>
      <c r="T31" s="19" t="e">
        <f t="shared" si="2"/>
        <v>#VALUE!</v>
      </c>
      <c r="W31" s="20" t="e">
        <f t="shared" si="0"/>
        <v>#VALUE!</v>
      </c>
      <c r="X31" s="20" t="e">
        <f t="shared" si="3"/>
        <v>#VALUE!</v>
      </c>
    </row>
    <row r="32" spans="1:24" ht="402.75" customHeight="1" x14ac:dyDescent="0.25">
      <c r="A32" s="36" t="s">
        <v>262</v>
      </c>
      <c r="B32" s="37" t="s">
        <v>434</v>
      </c>
      <c r="C32" s="12" t="s">
        <v>261</v>
      </c>
      <c r="D32" s="38" t="s">
        <v>371</v>
      </c>
      <c r="E32" s="39">
        <v>43474</v>
      </c>
      <c r="F32" s="39">
        <v>43830</v>
      </c>
      <c r="G32" s="39">
        <v>43474</v>
      </c>
      <c r="H32" s="40">
        <v>43738</v>
      </c>
      <c r="I32" s="32">
        <v>769.6</v>
      </c>
      <c r="J32" s="32">
        <v>769.6</v>
      </c>
      <c r="K32" s="32">
        <v>17103.2</v>
      </c>
      <c r="L32" s="84">
        <v>16910.400000000001</v>
      </c>
      <c r="M32" s="32">
        <v>15754.4</v>
      </c>
      <c r="N32" s="80">
        <f>U32-L32-J32</f>
        <v>16716.800000000003</v>
      </c>
      <c r="O32" s="32">
        <v>12022.3</v>
      </c>
      <c r="P32" s="32"/>
      <c r="Q32" s="32" t="s">
        <v>151</v>
      </c>
      <c r="R32" s="20">
        <f t="shared" si="1"/>
        <v>45649.5</v>
      </c>
      <c r="S32" s="19" t="s">
        <v>395</v>
      </c>
      <c r="T32" s="19">
        <f t="shared" si="2"/>
        <v>17680</v>
      </c>
      <c r="U32" s="19">
        <v>34396.800000000003</v>
      </c>
      <c r="W32" s="20">
        <f t="shared" si="0"/>
        <v>16716.800000000003</v>
      </c>
      <c r="X32" s="20">
        <f t="shared" si="3"/>
        <v>0</v>
      </c>
    </row>
    <row r="33" spans="1:24" ht="175.5" customHeight="1" x14ac:dyDescent="0.25">
      <c r="A33" s="38"/>
      <c r="B33" s="37" t="s">
        <v>483</v>
      </c>
      <c r="C33" s="77" t="s">
        <v>261</v>
      </c>
      <c r="D33" s="38" t="s">
        <v>371</v>
      </c>
      <c r="E33" s="39"/>
      <c r="F33" s="39">
        <v>43599</v>
      </c>
      <c r="G33" s="82" t="s">
        <v>151</v>
      </c>
      <c r="H33" s="39">
        <v>43599</v>
      </c>
      <c r="I33" s="82" t="s">
        <v>151</v>
      </c>
      <c r="J33" s="82" t="s">
        <v>151</v>
      </c>
      <c r="K33" s="82" t="s">
        <v>151</v>
      </c>
      <c r="L33" s="82" t="s">
        <v>151</v>
      </c>
      <c r="M33" s="82" t="s">
        <v>151</v>
      </c>
      <c r="N33" s="82" t="s">
        <v>151</v>
      </c>
      <c r="O33" s="82" t="s">
        <v>151</v>
      </c>
      <c r="P33" s="82" t="s">
        <v>151</v>
      </c>
      <c r="Q33" s="82" t="s">
        <v>151</v>
      </c>
      <c r="R33" s="20" t="e">
        <f t="shared" si="1"/>
        <v>#VALUE!</v>
      </c>
      <c r="T33" s="19" t="e">
        <f t="shared" si="2"/>
        <v>#VALUE!</v>
      </c>
      <c r="W33" s="20" t="e">
        <f t="shared" si="0"/>
        <v>#VALUE!</v>
      </c>
      <c r="X33" s="20" t="e">
        <f t="shared" si="3"/>
        <v>#VALUE!</v>
      </c>
    </row>
    <row r="34" spans="1:24" ht="134.25" customHeight="1" x14ac:dyDescent="0.25">
      <c r="A34" s="36" t="s">
        <v>96</v>
      </c>
      <c r="B34" s="37" t="s">
        <v>97</v>
      </c>
      <c r="C34" s="12" t="s">
        <v>261</v>
      </c>
      <c r="D34" s="38" t="s">
        <v>372</v>
      </c>
      <c r="E34" s="39">
        <v>43474</v>
      </c>
      <c r="F34" s="39">
        <v>43830</v>
      </c>
      <c r="G34" s="39">
        <v>43474</v>
      </c>
      <c r="H34" s="40" t="s">
        <v>151</v>
      </c>
      <c r="I34" s="18" t="s">
        <v>151</v>
      </c>
      <c r="J34" s="18" t="s">
        <v>151</v>
      </c>
      <c r="K34" s="18" t="s">
        <v>151</v>
      </c>
      <c r="L34" s="18" t="s">
        <v>151</v>
      </c>
      <c r="M34" s="18" t="s">
        <v>151</v>
      </c>
      <c r="N34" s="78" t="s">
        <v>151</v>
      </c>
      <c r="O34" s="18" t="s">
        <v>151</v>
      </c>
      <c r="P34" s="18" t="s">
        <v>151</v>
      </c>
      <c r="Q34" s="18" t="s">
        <v>151</v>
      </c>
      <c r="R34" s="20" t="e">
        <f t="shared" si="1"/>
        <v>#VALUE!</v>
      </c>
      <c r="T34" s="19" t="e">
        <f t="shared" si="2"/>
        <v>#VALUE!</v>
      </c>
      <c r="W34" s="20" t="e">
        <f t="shared" si="0"/>
        <v>#VALUE!</v>
      </c>
      <c r="X34" s="20" t="e">
        <f t="shared" si="3"/>
        <v>#VALUE!</v>
      </c>
    </row>
    <row r="35" spans="1:24" ht="141" customHeight="1" x14ac:dyDescent="0.25">
      <c r="A35" s="36" t="s">
        <v>290</v>
      </c>
      <c r="B35" s="37" t="s">
        <v>306</v>
      </c>
      <c r="C35" s="77" t="s">
        <v>261</v>
      </c>
      <c r="D35" s="38" t="s">
        <v>370</v>
      </c>
      <c r="E35" s="39">
        <v>43474</v>
      </c>
      <c r="F35" s="39">
        <v>43830</v>
      </c>
      <c r="G35" s="39">
        <v>43474</v>
      </c>
      <c r="H35" s="40">
        <v>43738</v>
      </c>
      <c r="I35" s="83">
        <v>0</v>
      </c>
      <c r="J35" s="83">
        <v>0</v>
      </c>
      <c r="K35" s="83">
        <v>0</v>
      </c>
      <c r="L35" s="83">
        <v>0</v>
      </c>
      <c r="M35" s="83">
        <v>604</v>
      </c>
      <c r="N35" s="80">
        <f>U35-L35-J35</f>
        <v>1016.4</v>
      </c>
      <c r="O35" s="83">
        <v>38869.699999999997</v>
      </c>
      <c r="P35" s="83"/>
      <c r="Q35" s="83" t="s">
        <v>151</v>
      </c>
      <c r="R35" s="20">
        <f t="shared" si="1"/>
        <v>39473.699999999997</v>
      </c>
      <c r="T35" s="19">
        <f t="shared" si="2"/>
        <v>0</v>
      </c>
      <c r="U35" s="19">
        <f>U36+U37</f>
        <v>1016.4</v>
      </c>
      <c r="W35" s="20">
        <f t="shared" si="0"/>
        <v>1016.4</v>
      </c>
      <c r="X35" s="20">
        <f t="shared" si="3"/>
        <v>0</v>
      </c>
    </row>
    <row r="36" spans="1:24" x14ac:dyDescent="0.25">
      <c r="A36" s="36"/>
      <c r="B36" s="37" t="s">
        <v>268</v>
      </c>
      <c r="C36" s="77"/>
      <c r="D36" s="38"/>
      <c r="E36" s="39"/>
      <c r="F36" s="39"/>
      <c r="G36" s="39"/>
      <c r="H36" s="40"/>
      <c r="I36" s="83">
        <v>0</v>
      </c>
      <c r="J36" s="83">
        <v>0</v>
      </c>
      <c r="K36" s="83">
        <v>0</v>
      </c>
      <c r="L36" s="83">
        <v>0</v>
      </c>
      <c r="M36" s="83">
        <v>145</v>
      </c>
      <c r="N36" s="80">
        <f>U36-L36-J36</f>
        <v>53.5</v>
      </c>
      <c r="O36" s="83">
        <v>9328.7000000000007</v>
      </c>
      <c r="P36" s="83"/>
      <c r="Q36" s="83"/>
      <c r="R36" s="20">
        <f t="shared" si="1"/>
        <v>9473.7000000000007</v>
      </c>
      <c r="T36" s="19">
        <f t="shared" si="2"/>
        <v>0</v>
      </c>
      <c r="U36" s="19">
        <v>53.5</v>
      </c>
      <c r="W36" s="20">
        <f t="shared" si="0"/>
        <v>53.5</v>
      </c>
      <c r="X36" s="20">
        <f t="shared" si="3"/>
        <v>0</v>
      </c>
    </row>
    <row r="37" spans="1:24" x14ac:dyDescent="0.25">
      <c r="A37" s="36"/>
      <c r="B37" s="37" t="s">
        <v>264</v>
      </c>
      <c r="C37" s="77"/>
      <c r="D37" s="38"/>
      <c r="E37" s="39"/>
      <c r="F37" s="39"/>
      <c r="G37" s="39"/>
      <c r="H37" s="40"/>
      <c r="I37" s="83">
        <v>0</v>
      </c>
      <c r="J37" s="83">
        <v>0</v>
      </c>
      <c r="K37" s="83">
        <v>0</v>
      </c>
      <c r="L37" s="83">
        <v>0</v>
      </c>
      <c r="M37" s="83">
        <v>459</v>
      </c>
      <c r="N37" s="80">
        <f>U37-L37-J37</f>
        <v>962.9</v>
      </c>
      <c r="O37" s="83">
        <v>29541</v>
      </c>
      <c r="P37" s="83"/>
      <c r="Q37" s="83"/>
      <c r="R37" s="20">
        <f t="shared" si="1"/>
        <v>30000</v>
      </c>
      <c r="T37" s="19">
        <f t="shared" si="2"/>
        <v>0</v>
      </c>
      <c r="U37" s="19">
        <v>962.9</v>
      </c>
      <c r="W37" s="20">
        <f t="shared" si="0"/>
        <v>962.9</v>
      </c>
      <c r="X37" s="20">
        <f t="shared" si="3"/>
        <v>0</v>
      </c>
    </row>
    <row r="38" spans="1:24" ht="147" customHeight="1" x14ac:dyDescent="0.25">
      <c r="A38" s="36" t="s">
        <v>52</v>
      </c>
      <c r="B38" s="37" t="s">
        <v>53</v>
      </c>
      <c r="C38" s="77" t="s">
        <v>261</v>
      </c>
      <c r="D38" s="38" t="s">
        <v>370</v>
      </c>
      <c r="E38" s="39">
        <v>43474</v>
      </c>
      <c r="F38" s="39">
        <v>43830</v>
      </c>
      <c r="G38" s="39">
        <v>43474</v>
      </c>
      <c r="H38" s="40">
        <v>43738</v>
      </c>
      <c r="I38" s="82">
        <v>207.6</v>
      </c>
      <c r="J38" s="77">
        <v>207.6</v>
      </c>
      <c r="K38" s="77">
        <v>641.20000000000005</v>
      </c>
      <c r="L38" s="77">
        <v>641.20000000000005</v>
      </c>
      <c r="M38" s="82">
        <v>345.6</v>
      </c>
      <c r="N38" s="80">
        <f>U38-L38-J38</f>
        <v>361.19999999999993</v>
      </c>
      <c r="O38" s="77">
        <v>470.6</v>
      </c>
      <c r="P38" s="77"/>
      <c r="Q38" s="77" t="s">
        <v>151</v>
      </c>
      <c r="R38" s="20">
        <f>I38+K38+M38+O38</f>
        <v>1665</v>
      </c>
      <c r="S38" s="19">
        <f>848.8-J38</f>
        <v>641.19999999999993</v>
      </c>
      <c r="T38" s="19">
        <f>J38+L38</f>
        <v>848.80000000000007</v>
      </c>
      <c r="U38" s="19">
        <v>1210</v>
      </c>
      <c r="W38" s="20">
        <f>U38-J38-L38</f>
        <v>361.19999999999993</v>
      </c>
      <c r="X38" s="20">
        <f t="shared" si="3"/>
        <v>0</v>
      </c>
    </row>
    <row r="39" spans="1:24" ht="147" customHeight="1" x14ac:dyDescent="0.25">
      <c r="A39" s="38"/>
      <c r="B39" s="37" t="s">
        <v>484</v>
      </c>
      <c r="C39" s="77" t="s">
        <v>261</v>
      </c>
      <c r="D39" s="38" t="s">
        <v>370</v>
      </c>
      <c r="E39" s="39" t="s">
        <v>151</v>
      </c>
      <c r="F39" s="39">
        <v>43585</v>
      </c>
      <c r="G39" s="82" t="s">
        <v>151</v>
      </c>
      <c r="H39" s="39">
        <v>43572</v>
      </c>
      <c r="I39" s="82" t="s">
        <v>151</v>
      </c>
      <c r="J39" s="82" t="s">
        <v>151</v>
      </c>
      <c r="K39" s="82" t="s">
        <v>151</v>
      </c>
      <c r="L39" s="82" t="s">
        <v>151</v>
      </c>
      <c r="M39" s="82" t="s">
        <v>151</v>
      </c>
      <c r="N39" s="82" t="s">
        <v>151</v>
      </c>
      <c r="O39" s="82" t="s">
        <v>151</v>
      </c>
      <c r="P39" s="82" t="s">
        <v>151</v>
      </c>
      <c r="Q39" s="82" t="s">
        <v>151</v>
      </c>
      <c r="R39" s="20" t="e">
        <f t="shared" si="1"/>
        <v>#VALUE!</v>
      </c>
      <c r="T39" s="19" t="e">
        <f t="shared" si="2"/>
        <v>#VALUE!</v>
      </c>
      <c r="W39" s="20" t="e">
        <f t="shared" ref="W39:W102" si="4">U39-J39-L39</f>
        <v>#VALUE!</v>
      </c>
      <c r="X39" s="20" t="e">
        <f t="shared" si="3"/>
        <v>#VALUE!</v>
      </c>
    </row>
    <row r="40" spans="1:24" s="159" customFormat="1" ht="148.5" customHeight="1" x14ac:dyDescent="0.25">
      <c r="A40" s="161"/>
      <c r="B40" s="167" t="s">
        <v>485</v>
      </c>
      <c r="C40" s="170" t="s">
        <v>261</v>
      </c>
      <c r="D40" s="172" t="s">
        <v>370</v>
      </c>
      <c r="E40" s="169" t="s">
        <v>151</v>
      </c>
      <c r="F40" s="169">
        <v>43707</v>
      </c>
      <c r="G40" s="171" t="s">
        <v>151</v>
      </c>
      <c r="H40" s="169">
        <v>43707</v>
      </c>
      <c r="I40" s="164" t="s">
        <v>151</v>
      </c>
      <c r="J40" s="164" t="s">
        <v>151</v>
      </c>
      <c r="K40" s="164" t="s">
        <v>151</v>
      </c>
      <c r="L40" s="164" t="s">
        <v>151</v>
      </c>
      <c r="M40" s="164" t="s">
        <v>151</v>
      </c>
      <c r="N40" s="164" t="s">
        <v>151</v>
      </c>
      <c r="O40" s="164" t="s">
        <v>151</v>
      </c>
      <c r="P40" s="164" t="s">
        <v>151</v>
      </c>
      <c r="Q40" s="164" t="s">
        <v>151</v>
      </c>
      <c r="R40" s="20" t="e">
        <f t="shared" ref="R40" si="5">I40+K40+M40+O40</f>
        <v>#VALUE!</v>
      </c>
      <c r="T40" s="159" t="e">
        <f t="shared" ref="T40" si="6">J40+L40</f>
        <v>#VALUE!</v>
      </c>
      <c r="W40" s="20" t="e">
        <f t="shared" si="4"/>
        <v>#VALUE!</v>
      </c>
      <c r="X40" s="20" t="e">
        <f t="shared" si="3"/>
        <v>#VALUE!</v>
      </c>
    </row>
    <row r="41" spans="1:24" ht="126" x14ac:dyDescent="0.25">
      <c r="A41" s="36" t="s">
        <v>54</v>
      </c>
      <c r="B41" s="37" t="s">
        <v>55</v>
      </c>
      <c r="C41" s="12" t="s">
        <v>261</v>
      </c>
      <c r="D41" s="38" t="s">
        <v>370</v>
      </c>
      <c r="E41" s="39">
        <v>43474</v>
      </c>
      <c r="F41" s="39">
        <v>43830</v>
      </c>
      <c r="G41" s="39">
        <v>43474</v>
      </c>
      <c r="H41" s="40">
        <v>43738</v>
      </c>
      <c r="I41" s="18">
        <v>116.3</v>
      </c>
      <c r="J41" s="12">
        <v>116.3</v>
      </c>
      <c r="K41" s="12">
        <v>275.3</v>
      </c>
      <c r="L41" s="12">
        <v>275.3</v>
      </c>
      <c r="M41" s="12">
        <v>118.4</v>
      </c>
      <c r="N41" s="80">
        <f>U41-L41-J41</f>
        <v>125.10000000000004</v>
      </c>
      <c r="O41" s="12">
        <v>220</v>
      </c>
      <c r="P41" s="12"/>
      <c r="Q41" s="12" t="s">
        <v>151</v>
      </c>
      <c r="R41" s="20">
        <f t="shared" si="1"/>
        <v>730</v>
      </c>
      <c r="S41" s="19">
        <f>391.6-J41</f>
        <v>275.3</v>
      </c>
      <c r="T41" s="19">
        <f t="shared" si="2"/>
        <v>391.6</v>
      </c>
      <c r="U41" s="19">
        <v>516.70000000000005</v>
      </c>
      <c r="W41" s="20">
        <f t="shared" si="4"/>
        <v>125.10000000000002</v>
      </c>
      <c r="X41" s="20">
        <f t="shared" si="3"/>
        <v>0</v>
      </c>
    </row>
    <row r="42" spans="1:24" ht="162" customHeight="1" x14ac:dyDescent="0.25">
      <c r="A42" s="38"/>
      <c r="B42" s="37" t="s">
        <v>486</v>
      </c>
      <c r="C42" s="77" t="s">
        <v>261</v>
      </c>
      <c r="D42" s="38" t="s">
        <v>370</v>
      </c>
      <c r="E42" s="39"/>
      <c r="F42" s="39">
        <v>43616</v>
      </c>
      <c r="G42" s="82" t="s">
        <v>151</v>
      </c>
      <c r="H42" s="39">
        <v>43612</v>
      </c>
      <c r="I42" s="82" t="s">
        <v>151</v>
      </c>
      <c r="J42" s="82" t="s">
        <v>151</v>
      </c>
      <c r="K42" s="82" t="s">
        <v>151</v>
      </c>
      <c r="L42" s="82" t="s">
        <v>151</v>
      </c>
      <c r="M42" s="82" t="s">
        <v>151</v>
      </c>
      <c r="N42" s="82" t="s">
        <v>151</v>
      </c>
      <c r="O42" s="82" t="s">
        <v>151</v>
      </c>
      <c r="P42" s="82" t="s">
        <v>151</v>
      </c>
      <c r="Q42" s="82" t="s">
        <v>151</v>
      </c>
      <c r="R42" s="20" t="e">
        <f t="shared" si="1"/>
        <v>#VALUE!</v>
      </c>
      <c r="T42" s="19" t="e">
        <f t="shared" si="2"/>
        <v>#VALUE!</v>
      </c>
      <c r="W42" s="20" t="e">
        <f t="shared" si="4"/>
        <v>#VALUE!</v>
      </c>
      <c r="X42" s="20" t="e">
        <f t="shared" si="3"/>
        <v>#VALUE!</v>
      </c>
    </row>
    <row r="43" spans="1:24" ht="147" customHeight="1" x14ac:dyDescent="0.25">
      <c r="A43" s="36" t="s">
        <v>56</v>
      </c>
      <c r="B43" s="37" t="s">
        <v>57</v>
      </c>
      <c r="C43" s="12" t="s">
        <v>261</v>
      </c>
      <c r="D43" s="38" t="s">
        <v>370</v>
      </c>
      <c r="E43" s="39">
        <v>43474</v>
      </c>
      <c r="F43" s="39">
        <v>43830</v>
      </c>
      <c r="G43" s="39">
        <v>43474</v>
      </c>
      <c r="H43" s="40">
        <v>43738</v>
      </c>
      <c r="I43" s="18">
        <v>64.400000000000006</v>
      </c>
      <c r="J43" s="12">
        <v>64.400000000000006</v>
      </c>
      <c r="K43" s="12">
        <v>113.9</v>
      </c>
      <c r="L43" s="12">
        <v>113.9</v>
      </c>
      <c r="M43" s="18">
        <v>20.5</v>
      </c>
      <c r="N43" s="80">
        <f>U43-L43-J43</f>
        <v>31.699999999999989</v>
      </c>
      <c r="O43" s="18">
        <v>70.5</v>
      </c>
      <c r="P43" s="12"/>
      <c r="Q43" s="12" t="s">
        <v>151</v>
      </c>
      <c r="R43" s="20">
        <f t="shared" si="1"/>
        <v>269.3</v>
      </c>
      <c r="S43" s="19">
        <f>178.3-J43</f>
        <v>113.9</v>
      </c>
      <c r="T43" s="19">
        <f t="shared" si="2"/>
        <v>178.3</v>
      </c>
      <c r="U43" s="19">
        <v>210</v>
      </c>
      <c r="W43" s="20">
        <f t="shared" si="4"/>
        <v>31.699999999999989</v>
      </c>
      <c r="X43" s="20">
        <f t="shared" si="3"/>
        <v>0</v>
      </c>
    </row>
    <row r="44" spans="1:24" ht="171.75" customHeight="1" x14ac:dyDescent="0.25">
      <c r="A44" s="36"/>
      <c r="B44" s="37" t="s">
        <v>487</v>
      </c>
      <c r="C44" s="12" t="s">
        <v>261</v>
      </c>
      <c r="D44" s="38" t="s">
        <v>370</v>
      </c>
      <c r="E44" s="39"/>
      <c r="F44" s="39">
        <v>43553</v>
      </c>
      <c r="G44" s="18"/>
      <c r="H44" s="40">
        <v>43537</v>
      </c>
      <c r="I44" s="18" t="s">
        <v>151</v>
      </c>
      <c r="J44" s="18" t="s">
        <v>151</v>
      </c>
      <c r="K44" s="18" t="s">
        <v>151</v>
      </c>
      <c r="L44" s="18" t="s">
        <v>151</v>
      </c>
      <c r="M44" s="18" t="s">
        <v>151</v>
      </c>
      <c r="N44" s="78" t="s">
        <v>151</v>
      </c>
      <c r="O44" s="18" t="s">
        <v>151</v>
      </c>
      <c r="P44" s="18" t="s">
        <v>151</v>
      </c>
      <c r="Q44" s="18" t="s">
        <v>151</v>
      </c>
      <c r="R44" s="20" t="e">
        <f t="shared" si="1"/>
        <v>#VALUE!</v>
      </c>
      <c r="T44" s="19" t="e">
        <f t="shared" si="2"/>
        <v>#VALUE!</v>
      </c>
      <c r="W44" s="20" t="e">
        <f t="shared" si="4"/>
        <v>#VALUE!</v>
      </c>
      <c r="X44" s="20" t="e">
        <f t="shared" si="3"/>
        <v>#VALUE!</v>
      </c>
    </row>
    <row r="45" spans="1:24" ht="126" x14ac:dyDescent="0.25">
      <c r="A45" s="36" t="s">
        <v>58</v>
      </c>
      <c r="B45" s="37" t="s">
        <v>59</v>
      </c>
      <c r="C45" s="77" t="s">
        <v>261</v>
      </c>
      <c r="D45" s="38" t="s">
        <v>370</v>
      </c>
      <c r="E45" s="39">
        <v>43474</v>
      </c>
      <c r="F45" s="39">
        <v>43830</v>
      </c>
      <c r="G45" s="39">
        <v>43474</v>
      </c>
      <c r="H45" s="40">
        <v>43738</v>
      </c>
      <c r="I45" s="82">
        <v>2746.5</v>
      </c>
      <c r="J45" s="77">
        <v>2746.5</v>
      </c>
      <c r="K45" s="82">
        <v>15592.6</v>
      </c>
      <c r="L45" s="82">
        <v>15434.7</v>
      </c>
      <c r="M45" s="77">
        <v>15051.4</v>
      </c>
      <c r="N45" s="80">
        <f>U45-L45-J45</f>
        <v>16276.2</v>
      </c>
      <c r="O45" s="82">
        <v>18649.5</v>
      </c>
      <c r="P45" s="77"/>
      <c r="Q45" s="77" t="s">
        <v>151</v>
      </c>
      <c r="R45" s="20">
        <f t="shared" si="1"/>
        <v>52040</v>
      </c>
      <c r="S45" s="19">
        <f>18181.2-J45</f>
        <v>15434.7</v>
      </c>
      <c r="T45" s="19">
        <f t="shared" si="2"/>
        <v>18181.2</v>
      </c>
      <c r="U45" s="173">
        <v>34457.4</v>
      </c>
      <c r="W45" s="20">
        <f t="shared" si="4"/>
        <v>16276.2</v>
      </c>
      <c r="X45" s="20">
        <f t="shared" si="3"/>
        <v>0</v>
      </c>
    </row>
    <row r="46" spans="1:24" ht="211.5" customHeight="1" x14ac:dyDescent="0.25">
      <c r="A46" s="38"/>
      <c r="B46" s="37" t="s">
        <v>488</v>
      </c>
      <c r="C46" s="12" t="s">
        <v>261</v>
      </c>
      <c r="D46" s="38" t="s">
        <v>370</v>
      </c>
      <c r="E46" s="12"/>
      <c r="F46" s="39">
        <v>43524</v>
      </c>
      <c r="G46" s="39"/>
      <c r="H46" s="39">
        <v>43522</v>
      </c>
      <c r="I46" s="18" t="s">
        <v>151</v>
      </c>
      <c r="J46" s="18" t="s">
        <v>151</v>
      </c>
      <c r="K46" s="18" t="s">
        <v>151</v>
      </c>
      <c r="L46" s="18" t="s">
        <v>151</v>
      </c>
      <c r="M46" s="18" t="s">
        <v>151</v>
      </c>
      <c r="N46" s="78" t="s">
        <v>151</v>
      </c>
      <c r="O46" s="18" t="s">
        <v>151</v>
      </c>
      <c r="P46" s="18" t="s">
        <v>151</v>
      </c>
      <c r="Q46" s="18" t="s">
        <v>151</v>
      </c>
      <c r="R46" s="20" t="e">
        <f t="shared" si="1"/>
        <v>#VALUE!</v>
      </c>
      <c r="T46" s="19" t="e">
        <f t="shared" si="2"/>
        <v>#VALUE!</v>
      </c>
      <c r="W46" s="20" t="e">
        <f t="shared" si="4"/>
        <v>#VALUE!</v>
      </c>
      <c r="X46" s="20" t="e">
        <f t="shared" si="3"/>
        <v>#VALUE!</v>
      </c>
    </row>
    <row r="47" spans="1:24" ht="123.75" customHeight="1" x14ac:dyDescent="0.25">
      <c r="A47" s="36" t="s">
        <v>60</v>
      </c>
      <c r="B47" s="37" t="s">
        <v>61</v>
      </c>
      <c r="C47" s="12" t="s">
        <v>261</v>
      </c>
      <c r="D47" s="38" t="s">
        <v>370</v>
      </c>
      <c r="E47" s="39">
        <v>43474</v>
      </c>
      <c r="F47" s="39">
        <v>43830</v>
      </c>
      <c r="G47" s="39">
        <v>43474</v>
      </c>
      <c r="H47" s="40">
        <v>43738</v>
      </c>
      <c r="I47" s="18">
        <v>185.3</v>
      </c>
      <c r="J47" s="12">
        <v>185.3</v>
      </c>
      <c r="K47" s="12">
        <v>658</v>
      </c>
      <c r="L47" s="12">
        <v>658</v>
      </c>
      <c r="M47" s="18">
        <v>549.4</v>
      </c>
      <c r="N47" s="80">
        <f>U47-L47-J47</f>
        <v>553.90000000000009</v>
      </c>
      <c r="O47" s="18">
        <v>763.2</v>
      </c>
      <c r="P47" s="12"/>
      <c r="Q47" s="12" t="s">
        <v>151</v>
      </c>
      <c r="R47" s="20">
        <f t="shared" si="1"/>
        <v>2155.8999999999996</v>
      </c>
      <c r="S47" s="19">
        <f>843.3-J47</f>
        <v>658</v>
      </c>
      <c r="T47" s="19">
        <f t="shared" si="2"/>
        <v>843.3</v>
      </c>
      <c r="U47" s="173">
        <v>1397.2</v>
      </c>
      <c r="W47" s="20">
        <f t="shared" si="4"/>
        <v>553.90000000000009</v>
      </c>
      <c r="X47" s="20">
        <f t="shared" si="3"/>
        <v>0</v>
      </c>
    </row>
    <row r="48" spans="1:24" ht="187.5" customHeight="1" x14ac:dyDescent="0.25">
      <c r="A48" s="38"/>
      <c r="B48" s="37" t="s">
        <v>489</v>
      </c>
      <c r="C48" s="12" t="s">
        <v>261</v>
      </c>
      <c r="D48" s="38" t="s">
        <v>370</v>
      </c>
      <c r="E48" s="39"/>
      <c r="F48" s="39">
        <v>43524</v>
      </c>
      <c r="G48" s="39"/>
      <c r="H48" s="39">
        <v>43522</v>
      </c>
      <c r="I48" s="18" t="s">
        <v>151</v>
      </c>
      <c r="J48" s="18" t="s">
        <v>151</v>
      </c>
      <c r="K48" s="18" t="s">
        <v>151</v>
      </c>
      <c r="L48" s="18" t="s">
        <v>151</v>
      </c>
      <c r="M48" s="18" t="s">
        <v>151</v>
      </c>
      <c r="N48" s="78" t="s">
        <v>151</v>
      </c>
      <c r="O48" s="18" t="s">
        <v>151</v>
      </c>
      <c r="P48" s="18" t="s">
        <v>151</v>
      </c>
      <c r="Q48" s="18" t="s">
        <v>151</v>
      </c>
      <c r="R48" s="20" t="e">
        <f t="shared" si="1"/>
        <v>#VALUE!</v>
      </c>
      <c r="T48" s="19" t="e">
        <f t="shared" si="2"/>
        <v>#VALUE!</v>
      </c>
      <c r="W48" s="20" t="e">
        <f t="shared" si="4"/>
        <v>#VALUE!</v>
      </c>
      <c r="X48" s="20" t="e">
        <f t="shared" si="3"/>
        <v>#VALUE!</v>
      </c>
    </row>
    <row r="49" spans="1:24" ht="169.5" customHeight="1" x14ac:dyDescent="0.25">
      <c r="A49" s="36" t="s">
        <v>62</v>
      </c>
      <c r="B49" s="37" t="s">
        <v>491</v>
      </c>
      <c r="C49" s="12" t="s">
        <v>261</v>
      </c>
      <c r="D49" s="38" t="s">
        <v>370</v>
      </c>
      <c r="E49" s="39">
        <v>43474</v>
      </c>
      <c r="F49" s="39">
        <v>43830</v>
      </c>
      <c r="G49" s="39">
        <v>43474</v>
      </c>
      <c r="H49" s="40">
        <v>43738</v>
      </c>
      <c r="I49" s="18">
        <v>365.5</v>
      </c>
      <c r="J49" s="18">
        <v>365.5</v>
      </c>
      <c r="K49" s="18">
        <v>598.9</v>
      </c>
      <c r="L49" s="12">
        <v>598.9</v>
      </c>
      <c r="M49" s="18">
        <v>362.7</v>
      </c>
      <c r="N49" s="80">
        <f>U49-L49-J49</f>
        <v>375.30000000000007</v>
      </c>
      <c r="O49" s="18">
        <v>472.9</v>
      </c>
      <c r="P49" s="12"/>
      <c r="Q49" s="12" t="s">
        <v>151</v>
      </c>
      <c r="R49" s="20">
        <f t="shared" si="1"/>
        <v>1800</v>
      </c>
      <c r="S49" s="20">
        <f>964.4-J49</f>
        <v>598.9</v>
      </c>
      <c r="T49" s="19">
        <f t="shared" si="2"/>
        <v>964.4</v>
      </c>
      <c r="U49" s="19">
        <v>1339.7</v>
      </c>
      <c r="W49" s="20">
        <f t="shared" si="4"/>
        <v>375.30000000000007</v>
      </c>
      <c r="X49" s="20">
        <f t="shared" si="3"/>
        <v>0</v>
      </c>
    </row>
    <row r="50" spans="1:24" ht="240" customHeight="1" x14ac:dyDescent="0.25">
      <c r="A50" s="38"/>
      <c r="B50" s="37" t="s">
        <v>490</v>
      </c>
      <c r="C50" s="12" t="s">
        <v>261</v>
      </c>
      <c r="D50" s="38" t="s">
        <v>370</v>
      </c>
      <c r="E50" s="39"/>
      <c r="F50" s="39">
        <v>43524</v>
      </c>
      <c r="G50" s="39"/>
      <c r="H50" s="39">
        <v>43522</v>
      </c>
      <c r="I50" s="18" t="s">
        <v>151</v>
      </c>
      <c r="J50" s="18" t="s">
        <v>151</v>
      </c>
      <c r="K50" s="18" t="s">
        <v>151</v>
      </c>
      <c r="L50" s="18" t="s">
        <v>151</v>
      </c>
      <c r="M50" s="18" t="s">
        <v>151</v>
      </c>
      <c r="N50" s="78" t="s">
        <v>151</v>
      </c>
      <c r="O50" s="18" t="s">
        <v>151</v>
      </c>
      <c r="P50" s="18" t="s">
        <v>151</v>
      </c>
      <c r="Q50" s="18" t="s">
        <v>151</v>
      </c>
      <c r="R50" s="20" t="e">
        <f t="shared" si="1"/>
        <v>#VALUE!</v>
      </c>
      <c r="T50" s="19" t="e">
        <f t="shared" si="2"/>
        <v>#VALUE!</v>
      </c>
      <c r="W50" s="20" t="e">
        <f t="shared" si="4"/>
        <v>#VALUE!</v>
      </c>
      <c r="X50" s="20" t="e">
        <f t="shared" si="3"/>
        <v>#VALUE!</v>
      </c>
    </row>
    <row r="51" spans="1:24" ht="167.25" customHeight="1" x14ac:dyDescent="0.25">
      <c r="A51" s="36" t="s">
        <v>291</v>
      </c>
      <c r="B51" s="37" t="s">
        <v>304</v>
      </c>
      <c r="C51" s="77" t="s">
        <v>261</v>
      </c>
      <c r="D51" s="38" t="s">
        <v>370</v>
      </c>
      <c r="E51" s="39">
        <v>43474</v>
      </c>
      <c r="F51" s="39">
        <v>43830</v>
      </c>
      <c r="G51" s="39">
        <v>43474</v>
      </c>
      <c r="H51" s="40">
        <v>43738</v>
      </c>
      <c r="I51" s="82">
        <v>0</v>
      </c>
      <c r="J51" s="82">
        <v>0</v>
      </c>
      <c r="K51" s="82">
        <v>0</v>
      </c>
      <c r="L51" s="77">
        <v>0</v>
      </c>
      <c r="M51" s="82">
        <v>0</v>
      </c>
      <c r="N51" s="80">
        <f t="shared" ref="N51:N58" si="7">U51-L51-J51</f>
        <v>0</v>
      </c>
      <c r="O51" s="82">
        <v>8256</v>
      </c>
      <c r="P51" s="77"/>
      <c r="Q51" s="77" t="s">
        <v>151</v>
      </c>
      <c r="R51" s="20">
        <f t="shared" si="1"/>
        <v>8256</v>
      </c>
      <c r="T51" s="19">
        <f t="shared" si="2"/>
        <v>0</v>
      </c>
      <c r="U51" s="19">
        <v>0</v>
      </c>
      <c r="W51" s="20">
        <f t="shared" si="4"/>
        <v>0</v>
      </c>
      <c r="X51" s="20">
        <f t="shared" si="3"/>
        <v>0</v>
      </c>
    </row>
    <row r="52" spans="1:24" x14ac:dyDescent="0.25">
      <c r="A52" s="36"/>
      <c r="B52" s="37" t="s">
        <v>268</v>
      </c>
      <c r="C52" s="77"/>
      <c r="D52" s="38"/>
      <c r="E52" s="39"/>
      <c r="F52" s="39"/>
      <c r="G52" s="39"/>
      <c r="H52" s="40"/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0">
        <f t="shared" si="7"/>
        <v>0</v>
      </c>
      <c r="O52" s="83">
        <v>1981.4</v>
      </c>
      <c r="P52" s="83"/>
      <c r="Q52" s="83"/>
      <c r="R52" s="20">
        <f t="shared" si="1"/>
        <v>1981.4</v>
      </c>
      <c r="T52" s="19">
        <f t="shared" si="2"/>
        <v>0</v>
      </c>
      <c r="U52" s="19">
        <v>0</v>
      </c>
      <c r="W52" s="20">
        <f t="shared" si="4"/>
        <v>0</v>
      </c>
      <c r="X52" s="20">
        <f t="shared" si="3"/>
        <v>0</v>
      </c>
    </row>
    <row r="53" spans="1:24" x14ac:dyDescent="0.25">
      <c r="A53" s="36"/>
      <c r="B53" s="37" t="s">
        <v>264</v>
      </c>
      <c r="C53" s="77"/>
      <c r="D53" s="38"/>
      <c r="E53" s="39"/>
      <c r="F53" s="39"/>
      <c r="G53" s="39"/>
      <c r="H53" s="40"/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0">
        <f t="shared" si="7"/>
        <v>0</v>
      </c>
      <c r="O53" s="83">
        <v>6274.6</v>
      </c>
      <c r="P53" s="83"/>
      <c r="Q53" s="83"/>
      <c r="R53" s="20">
        <f t="shared" si="1"/>
        <v>6274.6</v>
      </c>
      <c r="T53" s="19">
        <f t="shared" si="2"/>
        <v>0</v>
      </c>
      <c r="U53" s="19">
        <v>0</v>
      </c>
      <c r="W53" s="20">
        <f t="shared" si="4"/>
        <v>0</v>
      </c>
      <c r="X53" s="20">
        <f t="shared" si="3"/>
        <v>0</v>
      </c>
    </row>
    <row r="54" spans="1:24" ht="204.75" customHeight="1" x14ac:dyDescent="0.25">
      <c r="A54" s="36" t="s">
        <v>292</v>
      </c>
      <c r="B54" s="37" t="s">
        <v>435</v>
      </c>
      <c r="C54" s="77" t="s">
        <v>261</v>
      </c>
      <c r="D54" s="38" t="s">
        <v>370</v>
      </c>
      <c r="E54" s="39">
        <v>43474</v>
      </c>
      <c r="F54" s="39">
        <v>43830</v>
      </c>
      <c r="G54" s="39">
        <v>43474</v>
      </c>
      <c r="H54" s="40">
        <v>43738</v>
      </c>
      <c r="I54" s="82">
        <v>0</v>
      </c>
      <c r="J54" s="82">
        <v>0</v>
      </c>
      <c r="K54" s="82">
        <v>886.4</v>
      </c>
      <c r="L54" s="77">
        <v>886.4</v>
      </c>
      <c r="M54" s="82">
        <v>6604.2</v>
      </c>
      <c r="N54" s="80">
        <f t="shared" si="7"/>
        <v>7287.5</v>
      </c>
      <c r="O54" s="82">
        <v>111334.2</v>
      </c>
      <c r="P54" s="77"/>
      <c r="Q54" s="77" t="s">
        <v>151</v>
      </c>
      <c r="R54" s="20">
        <f t="shared" si="1"/>
        <v>118824.8</v>
      </c>
      <c r="T54" s="19">
        <f t="shared" si="2"/>
        <v>886.4</v>
      </c>
      <c r="U54" s="19">
        <f>U55+U56</f>
        <v>8173.9</v>
      </c>
      <c r="W54" s="20">
        <f t="shared" si="4"/>
        <v>7287.5</v>
      </c>
      <c r="X54" s="20">
        <f t="shared" si="3"/>
        <v>0</v>
      </c>
    </row>
    <row r="55" spans="1:24" x14ac:dyDescent="0.25">
      <c r="A55" s="36"/>
      <c r="B55" s="37" t="s">
        <v>268</v>
      </c>
      <c r="C55" s="77"/>
      <c r="D55" s="38"/>
      <c r="E55" s="39"/>
      <c r="F55" s="39"/>
      <c r="G55" s="39"/>
      <c r="H55" s="40"/>
      <c r="I55" s="83">
        <v>0</v>
      </c>
      <c r="J55" s="83">
        <v>0</v>
      </c>
      <c r="K55" s="83">
        <v>44.3</v>
      </c>
      <c r="L55" s="83">
        <v>44.3</v>
      </c>
      <c r="M55" s="83">
        <v>1585</v>
      </c>
      <c r="N55" s="80">
        <f t="shared" si="7"/>
        <v>364.4</v>
      </c>
      <c r="O55" s="83">
        <v>26720.2</v>
      </c>
      <c r="P55" s="83"/>
      <c r="Q55" s="83"/>
      <c r="R55" s="20">
        <f t="shared" si="1"/>
        <v>28349.5</v>
      </c>
      <c r="T55" s="19">
        <f t="shared" si="2"/>
        <v>44.3</v>
      </c>
      <c r="U55" s="19">
        <v>408.7</v>
      </c>
      <c r="W55" s="20">
        <f t="shared" si="4"/>
        <v>364.4</v>
      </c>
      <c r="X55" s="20">
        <f t="shared" si="3"/>
        <v>0</v>
      </c>
    </row>
    <row r="56" spans="1:24" x14ac:dyDescent="0.25">
      <c r="A56" s="36"/>
      <c r="B56" s="37" t="s">
        <v>264</v>
      </c>
      <c r="C56" s="77"/>
      <c r="D56" s="38"/>
      <c r="E56" s="39"/>
      <c r="F56" s="39"/>
      <c r="G56" s="39"/>
      <c r="H56" s="40"/>
      <c r="I56" s="83">
        <v>0</v>
      </c>
      <c r="J56" s="83">
        <v>0</v>
      </c>
      <c r="K56" s="83">
        <v>842.1</v>
      </c>
      <c r="L56" s="83">
        <v>842.1</v>
      </c>
      <c r="M56" s="83">
        <v>5019.2</v>
      </c>
      <c r="N56" s="80">
        <f t="shared" si="7"/>
        <v>6923.0999999999995</v>
      </c>
      <c r="O56" s="83">
        <v>84614</v>
      </c>
      <c r="P56" s="83"/>
      <c r="Q56" s="83"/>
      <c r="R56" s="20">
        <f t="shared" si="1"/>
        <v>90475.3</v>
      </c>
      <c r="T56" s="19">
        <f t="shared" si="2"/>
        <v>842.1</v>
      </c>
      <c r="U56" s="19">
        <v>7765.2</v>
      </c>
      <c r="W56" s="20">
        <f t="shared" si="4"/>
        <v>6923.0999999999995</v>
      </c>
      <c r="X56" s="20">
        <f t="shared" si="3"/>
        <v>0</v>
      </c>
    </row>
    <row r="57" spans="1:24" s="15" customFormat="1" ht="63" x14ac:dyDescent="0.25">
      <c r="A57" s="36" t="s">
        <v>263</v>
      </c>
      <c r="B57" s="37" t="s">
        <v>436</v>
      </c>
      <c r="C57" s="77" t="s">
        <v>261</v>
      </c>
      <c r="D57" s="37" t="s">
        <v>373</v>
      </c>
      <c r="E57" s="39">
        <v>43474</v>
      </c>
      <c r="F57" s="39">
        <v>43830</v>
      </c>
      <c r="G57" s="39">
        <v>43474</v>
      </c>
      <c r="H57" s="40">
        <v>43708</v>
      </c>
      <c r="I57" s="84">
        <v>241067</v>
      </c>
      <c r="J57" s="84">
        <v>241067</v>
      </c>
      <c r="K57" s="84">
        <v>315317.90000000002</v>
      </c>
      <c r="L57" s="83">
        <v>313162.69999999995</v>
      </c>
      <c r="M57" s="84">
        <v>294743</v>
      </c>
      <c r="N57" s="80">
        <f t="shared" si="7"/>
        <v>307838.60000000009</v>
      </c>
      <c r="O57" s="84">
        <v>218172.1</v>
      </c>
      <c r="P57" s="84"/>
      <c r="Q57" s="83" t="s">
        <v>151</v>
      </c>
      <c r="R57" s="144">
        <f t="shared" si="1"/>
        <v>1069300</v>
      </c>
      <c r="S57" s="144">
        <f>554229.7-J57</f>
        <v>313162.69999999995</v>
      </c>
      <c r="T57" s="19">
        <f t="shared" si="2"/>
        <v>554229.69999999995</v>
      </c>
      <c r="U57" s="15">
        <v>862068.3</v>
      </c>
      <c r="W57" s="20">
        <f t="shared" si="4"/>
        <v>307838.60000000009</v>
      </c>
      <c r="X57" s="20">
        <f t="shared" si="3"/>
        <v>0</v>
      </c>
    </row>
    <row r="58" spans="1:24" x14ac:dyDescent="0.25">
      <c r="A58" s="36"/>
      <c r="B58" s="37" t="s">
        <v>264</v>
      </c>
      <c r="C58" s="12"/>
      <c r="D58" s="46"/>
      <c r="E58" s="39"/>
      <c r="F58" s="39"/>
      <c r="G58" s="39"/>
      <c r="H58" s="40"/>
      <c r="I58" s="84">
        <v>241067</v>
      </c>
      <c r="J58" s="84">
        <v>241067</v>
      </c>
      <c r="K58" s="84">
        <v>315317.90000000002</v>
      </c>
      <c r="L58" s="83">
        <v>313162.69999999995</v>
      </c>
      <c r="M58" s="84">
        <v>294743</v>
      </c>
      <c r="N58" s="80">
        <f t="shared" si="7"/>
        <v>307838.60000000009</v>
      </c>
      <c r="O58" s="84">
        <v>218172.1</v>
      </c>
      <c r="P58" s="84"/>
      <c r="Q58" s="32" t="s">
        <v>151</v>
      </c>
      <c r="R58" s="20">
        <f t="shared" si="1"/>
        <v>1069300</v>
      </c>
      <c r="T58" s="19">
        <f t="shared" si="2"/>
        <v>554229.69999999995</v>
      </c>
      <c r="U58" s="19">
        <f>U57</f>
        <v>862068.3</v>
      </c>
      <c r="W58" s="20">
        <f t="shared" si="4"/>
        <v>307838.60000000009</v>
      </c>
      <c r="X58" s="20">
        <f t="shared" si="3"/>
        <v>0</v>
      </c>
    </row>
    <row r="59" spans="1:24" ht="142.5" customHeight="1" x14ac:dyDescent="0.25">
      <c r="A59" s="175" t="s">
        <v>98</v>
      </c>
      <c r="B59" s="177" t="s">
        <v>99</v>
      </c>
      <c r="C59" s="179" t="s">
        <v>261</v>
      </c>
      <c r="D59" s="168" t="s">
        <v>370</v>
      </c>
      <c r="E59" s="178">
        <v>43474</v>
      </c>
      <c r="F59" s="178">
        <v>43830</v>
      </c>
      <c r="G59" s="178">
        <v>43474</v>
      </c>
      <c r="H59" s="40">
        <v>43738</v>
      </c>
      <c r="I59" s="174" t="s">
        <v>151</v>
      </c>
      <c r="J59" s="174" t="s">
        <v>151</v>
      </c>
      <c r="K59" s="18" t="s">
        <v>151</v>
      </c>
      <c r="L59" s="18" t="s">
        <v>151</v>
      </c>
      <c r="M59" s="18" t="s">
        <v>151</v>
      </c>
      <c r="N59" s="78" t="s">
        <v>151</v>
      </c>
      <c r="O59" s="18" t="s">
        <v>151</v>
      </c>
      <c r="P59" s="18" t="s">
        <v>151</v>
      </c>
      <c r="Q59" s="18" t="s">
        <v>151</v>
      </c>
      <c r="R59" s="20" t="e">
        <f t="shared" si="1"/>
        <v>#VALUE!</v>
      </c>
      <c r="T59" s="19" t="e">
        <f t="shared" si="2"/>
        <v>#VALUE!</v>
      </c>
      <c r="W59" s="20" t="e">
        <f t="shared" si="4"/>
        <v>#VALUE!</v>
      </c>
      <c r="X59" s="20" t="e">
        <f t="shared" si="3"/>
        <v>#VALUE!</v>
      </c>
    </row>
    <row r="60" spans="1:24" s="166" customFormat="1" ht="290.25" customHeight="1" x14ac:dyDescent="0.25">
      <c r="A60" s="168"/>
      <c r="B60" s="177" t="s">
        <v>492</v>
      </c>
      <c r="C60" s="179" t="s">
        <v>261</v>
      </c>
      <c r="D60" s="168" t="s">
        <v>370</v>
      </c>
      <c r="E60" s="178"/>
      <c r="F60" s="178">
        <v>43707</v>
      </c>
      <c r="G60" s="178"/>
      <c r="H60" s="178" t="s">
        <v>151</v>
      </c>
      <c r="I60" s="174" t="s">
        <v>151</v>
      </c>
      <c r="J60" s="174" t="s">
        <v>151</v>
      </c>
      <c r="K60" s="171" t="s">
        <v>151</v>
      </c>
      <c r="L60" s="171" t="s">
        <v>151</v>
      </c>
      <c r="M60" s="171" t="s">
        <v>151</v>
      </c>
      <c r="N60" s="171" t="s">
        <v>151</v>
      </c>
      <c r="O60" s="171" t="s">
        <v>151</v>
      </c>
      <c r="P60" s="171" t="s">
        <v>151</v>
      </c>
      <c r="Q60" s="151" t="s">
        <v>413</v>
      </c>
      <c r="R60" s="20" t="e">
        <f t="shared" ref="R60" si="8">I60+K60+M60+O60</f>
        <v>#VALUE!</v>
      </c>
      <c r="T60" s="166" t="e">
        <f t="shared" ref="T60" si="9">J60+L60</f>
        <v>#VALUE!</v>
      </c>
      <c r="W60" s="20" t="e">
        <f t="shared" si="4"/>
        <v>#VALUE!</v>
      </c>
      <c r="X60" s="20" t="e">
        <f t="shared" si="3"/>
        <v>#VALUE!</v>
      </c>
    </row>
    <row r="61" spans="1:24" ht="127.5" customHeight="1" x14ac:dyDescent="0.25">
      <c r="A61" s="175" t="s">
        <v>100</v>
      </c>
      <c r="B61" s="177" t="s">
        <v>101</v>
      </c>
      <c r="C61" s="179" t="s">
        <v>261</v>
      </c>
      <c r="D61" s="177" t="s">
        <v>265</v>
      </c>
      <c r="E61" s="178">
        <v>43474</v>
      </c>
      <c r="F61" s="178">
        <v>43830</v>
      </c>
      <c r="G61" s="178">
        <v>43474</v>
      </c>
      <c r="H61" s="40">
        <v>43738</v>
      </c>
      <c r="I61" s="174" t="s">
        <v>151</v>
      </c>
      <c r="J61" s="174" t="s">
        <v>151</v>
      </c>
      <c r="K61" s="82" t="s">
        <v>151</v>
      </c>
      <c r="L61" s="82" t="s">
        <v>151</v>
      </c>
      <c r="M61" s="82" t="s">
        <v>151</v>
      </c>
      <c r="N61" s="82" t="s">
        <v>151</v>
      </c>
      <c r="O61" s="82" t="s">
        <v>151</v>
      </c>
      <c r="P61" s="82" t="s">
        <v>151</v>
      </c>
      <c r="Q61" s="82" t="s">
        <v>151</v>
      </c>
      <c r="R61" s="20" t="e">
        <f t="shared" si="1"/>
        <v>#VALUE!</v>
      </c>
      <c r="T61" s="19" t="e">
        <f t="shared" si="2"/>
        <v>#VALUE!</v>
      </c>
      <c r="W61" s="20" t="e">
        <f t="shared" si="4"/>
        <v>#VALUE!</v>
      </c>
      <c r="X61" s="20" t="e">
        <f t="shared" si="3"/>
        <v>#VALUE!</v>
      </c>
    </row>
    <row r="62" spans="1:24" ht="115.5" customHeight="1" x14ac:dyDescent="0.25">
      <c r="A62" s="175"/>
      <c r="B62" s="177" t="s">
        <v>493</v>
      </c>
      <c r="C62" s="179" t="s">
        <v>261</v>
      </c>
      <c r="D62" s="177" t="s">
        <v>265</v>
      </c>
      <c r="E62" s="178"/>
      <c r="F62" s="178">
        <v>43616</v>
      </c>
      <c r="G62" s="178"/>
      <c r="H62" s="40">
        <v>43616</v>
      </c>
      <c r="I62" s="174" t="s">
        <v>151</v>
      </c>
      <c r="J62" s="174" t="s">
        <v>151</v>
      </c>
      <c r="K62" s="82" t="s">
        <v>151</v>
      </c>
      <c r="L62" s="82" t="s">
        <v>151</v>
      </c>
      <c r="M62" s="82" t="s">
        <v>151</v>
      </c>
      <c r="N62" s="82" t="s">
        <v>151</v>
      </c>
      <c r="O62" s="82" t="s">
        <v>151</v>
      </c>
      <c r="P62" s="82" t="s">
        <v>151</v>
      </c>
      <c r="Q62" s="82" t="s">
        <v>151</v>
      </c>
      <c r="R62" s="20" t="e">
        <f t="shared" si="1"/>
        <v>#VALUE!</v>
      </c>
      <c r="T62" s="19" t="e">
        <f t="shared" si="2"/>
        <v>#VALUE!</v>
      </c>
      <c r="W62" s="20" t="e">
        <f t="shared" si="4"/>
        <v>#VALUE!</v>
      </c>
      <c r="X62" s="20" t="e">
        <f t="shared" si="3"/>
        <v>#VALUE!</v>
      </c>
    </row>
    <row r="63" spans="1:24" ht="126.75" customHeight="1" x14ac:dyDescent="0.25">
      <c r="A63" s="175"/>
      <c r="B63" s="177" t="s">
        <v>494</v>
      </c>
      <c r="C63" s="179" t="s">
        <v>261</v>
      </c>
      <c r="D63" s="177" t="s">
        <v>265</v>
      </c>
      <c r="E63" s="178"/>
      <c r="F63" s="178">
        <v>43524</v>
      </c>
      <c r="G63" s="178"/>
      <c r="H63" s="40">
        <v>43524</v>
      </c>
      <c r="I63" s="174" t="s">
        <v>151</v>
      </c>
      <c r="J63" s="174" t="s">
        <v>151</v>
      </c>
      <c r="K63" s="82" t="s">
        <v>151</v>
      </c>
      <c r="L63" s="82" t="s">
        <v>151</v>
      </c>
      <c r="M63" s="82" t="s">
        <v>151</v>
      </c>
      <c r="N63" s="82" t="s">
        <v>151</v>
      </c>
      <c r="O63" s="82" t="s">
        <v>151</v>
      </c>
      <c r="P63" s="82" t="s">
        <v>151</v>
      </c>
      <c r="Q63" s="82" t="s">
        <v>151</v>
      </c>
      <c r="R63" s="20" t="e">
        <f t="shared" si="1"/>
        <v>#VALUE!</v>
      </c>
      <c r="T63" s="19" t="e">
        <f t="shared" si="2"/>
        <v>#VALUE!</v>
      </c>
      <c r="W63" s="20" t="e">
        <f t="shared" si="4"/>
        <v>#VALUE!</v>
      </c>
      <c r="X63" s="20" t="e">
        <f t="shared" si="3"/>
        <v>#VALUE!</v>
      </c>
    </row>
    <row r="64" spans="1:24" ht="127.5" customHeight="1" x14ac:dyDescent="0.25">
      <c r="A64" s="175" t="s">
        <v>102</v>
      </c>
      <c r="B64" s="177" t="s">
        <v>103</v>
      </c>
      <c r="C64" s="179" t="s">
        <v>261</v>
      </c>
      <c r="D64" s="177" t="s">
        <v>266</v>
      </c>
      <c r="E64" s="178">
        <v>43474</v>
      </c>
      <c r="F64" s="178">
        <v>43830</v>
      </c>
      <c r="G64" s="178">
        <v>43474</v>
      </c>
      <c r="H64" s="40">
        <v>43738</v>
      </c>
      <c r="I64" s="174" t="s">
        <v>151</v>
      </c>
      <c r="J64" s="174" t="s">
        <v>151</v>
      </c>
      <c r="K64" s="18" t="s">
        <v>151</v>
      </c>
      <c r="L64" s="18" t="s">
        <v>151</v>
      </c>
      <c r="M64" s="18" t="s">
        <v>151</v>
      </c>
      <c r="N64" s="78" t="s">
        <v>151</v>
      </c>
      <c r="O64" s="18" t="s">
        <v>151</v>
      </c>
      <c r="P64" s="18" t="s">
        <v>151</v>
      </c>
      <c r="Q64" s="18" t="s">
        <v>151</v>
      </c>
      <c r="R64" s="20" t="e">
        <f t="shared" si="1"/>
        <v>#VALUE!</v>
      </c>
      <c r="T64" s="19" t="e">
        <f t="shared" si="2"/>
        <v>#VALUE!</v>
      </c>
      <c r="W64" s="20" t="e">
        <f t="shared" si="4"/>
        <v>#VALUE!</v>
      </c>
      <c r="X64" s="20" t="e">
        <f t="shared" si="3"/>
        <v>#VALUE!</v>
      </c>
    </row>
    <row r="65" spans="1:24" s="173" customFormat="1" ht="147" customHeight="1" x14ac:dyDescent="0.25">
      <c r="A65" s="175"/>
      <c r="B65" s="177" t="s">
        <v>495</v>
      </c>
      <c r="C65" s="179" t="s">
        <v>261</v>
      </c>
      <c r="D65" s="181" t="s">
        <v>266</v>
      </c>
      <c r="E65" s="178"/>
      <c r="F65" s="178">
        <v>43708</v>
      </c>
      <c r="G65" s="178" t="s">
        <v>151</v>
      </c>
      <c r="H65" s="178">
        <v>43705</v>
      </c>
      <c r="I65" s="174" t="s">
        <v>151</v>
      </c>
      <c r="J65" s="174" t="s">
        <v>151</v>
      </c>
      <c r="K65" s="174" t="s">
        <v>151</v>
      </c>
      <c r="L65" s="174" t="s">
        <v>151</v>
      </c>
      <c r="M65" s="174" t="s">
        <v>151</v>
      </c>
      <c r="N65" s="174" t="s">
        <v>151</v>
      </c>
      <c r="O65" s="174" t="s">
        <v>151</v>
      </c>
      <c r="P65" s="174" t="s">
        <v>151</v>
      </c>
      <c r="Q65" s="174" t="s">
        <v>151</v>
      </c>
      <c r="R65" s="20" t="e">
        <f t="shared" ref="R65" si="10">I65+K65+M65+O65</f>
        <v>#VALUE!</v>
      </c>
      <c r="T65" s="173" t="e">
        <f t="shared" ref="T65" si="11">J65+L65</f>
        <v>#VALUE!</v>
      </c>
      <c r="W65" s="20" t="e">
        <f t="shared" si="4"/>
        <v>#VALUE!</v>
      </c>
      <c r="X65" s="20" t="e">
        <f t="shared" si="3"/>
        <v>#VALUE!</v>
      </c>
    </row>
    <row r="66" spans="1:24" ht="123.75" customHeight="1" x14ac:dyDescent="0.25">
      <c r="A66" s="175" t="s">
        <v>72</v>
      </c>
      <c r="B66" s="177" t="s">
        <v>73</v>
      </c>
      <c r="C66" s="179" t="s">
        <v>261</v>
      </c>
      <c r="D66" s="177" t="s">
        <v>373</v>
      </c>
      <c r="E66" s="178">
        <v>43474</v>
      </c>
      <c r="F66" s="178">
        <v>43830</v>
      </c>
      <c r="G66" s="178">
        <v>43474</v>
      </c>
      <c r="H66" s="40">
        <v>43708</v>
      </c>
      <c r="I66" s="84">
        <v>104447.4</v>
      </c>
      <c r="J66" s="83">
        <v>104447.4</v>
      </c>
      <c r="K66" s="84">
        <v>153392.4</v>
      </c>
      <c r="L66" s="84">
        <v>147010.9</v>
      </c>
      <c r="M66" s="84">
        <v>156441.1</v>
      </c>
      <c r="N66" s="80">
        <f>U66-L66-J66</f>
        <v>173582.6</v>
      </c>
      <c r="O66" s="84">
        <v>262575.59999999998</v>
      </c>
      <c r="P66" s="84"/>
      <c r="Q66" s="83" t="s">
        <v>151</v>
      </c>
      <c r="R66" s="20">
        <f t="shared" si="1"/>
        <v>676856.5</v>
      </c>
      <c r="T66" s="19">
        <f t="shared" si="2"/>
        <v>251458.3</v>
      </c>
      <c r="U66" s="19">
        <v>425040.9</v>
      </c>
      <c r="V66" s="20">
        <f>U66-I66-M66-O66-K66</f>
        <v>-251815.59999999998</v>
      </c>
      <c r="W66" s="20">
        <f t="shared" si="4"/>
        <v>173582.6</v>
      </c>
      <c r="X66" s="20">
        <f t="shared" si="3"/>
        <v>0</v>
      </c>
    </row>
    <row r="67" spans="1:24" ht="216.75" customHeight="1" x14ac:dyDescent="0.25">
      <c r="A67" s="175" t="s">
        <v>152</v>
      </c>
      <c r="B67" s="177" t="s">
        <v>437</v>
      </c>
      <c r="C67" s="179" t="s">
        <v>261</v>
      </c>
      <c r="D67" s="177" t="s">
        <v>374</v>
      </c>
      <c r="E67" s="178">
        <v>43753</v>
      </c>
      <c r="F67" s="178">
        <v>43830</v>
      </c>
      <c r="G67" s="178" t="s">
        <v>151</v>
      </c>
      <c r="H67" s="40" t="s">
        <v>151</v>
      </c>
      <c r="I67" s="84" t="s">
        <v>151</v>
      </c>
      <c r="J67" s="83" t="s">
        <v>151</v>
      </c>
      <c r="K67" s="42" t="s">
        <v>151</v>
      </c>
      <c r="L67" s="42" t="s">
        <v>151</v>
      </c>
      <c r="M67" s="42" t="s">
        <v>151</v>
      </c>
      <c r="N67" s="79" t="s">
        <v>151</v>
      </c>
      <c r="O67" s="42" t="s">
        <v>151</v>
      </c>
      <c r="P67" s="42" t="s">
        <v>151</v>
      </c>
      <c r="Q67" s="32" t="s">
        <v>151</v>
      </c>
      <c r="R67" s="20" t="e">
        <f t="shared" si="1"/>
        <v>#VALUE!</v>
      </c>
      <c r="T67" s="19" t="e">
        <f t="shared" si="2"/>
        <v>#VALUE!</v>
      </c>
      <c r="W67" s="20" t="e">
        <f t="shared" si="4"/>
        <v>#VALUE!</v>
      </c>
      <c r="X67" s="20" t="e">
        <f t="shared" si="3"/>
        <v>#VALUE!</v>
      </c>
    </row>
    <row r="68" spans="1:24" ht="141" customHeight="1" x14ac:dyDescent="0.25">
      <c r="A68" s="175" t="s">
        <v>90</v>
      </c>
      <c r="B68" s="177" t="s">
        <v>438</v>
      </c>
      <c r="C68" s="179" t="s">
        <v>261</v>
      </c>
      <c r="D68" s="177" t="s">
        <v>375</v>
      </c>
      <c r="E68" s="178">
        <v>43474</v>
      </c>
      <c r="F68" s="178">
        <v>43830</v>
      </c>
      <c r="G68" s="178">
        <v>43474</v>
      </c>
      <c r="H68" s="40">
        <v>43738</v>
      </c>
      <c r="I68" s="84" t="s">
        <v>151</v>
      </c>
      <c r="J68" s="83" t="s">
        <v>151</v>
      </c>
      <c r="K68" s="42" t="s">
        <v>151</v>
      </c>
      <c r="L68" s="42" t="s">
        <v>151</v>
      </c>
      <c r="M68" s="42" t="s">
        <v>151</v>
      </c>
      <c r="N68" s="79" t="s">
        <v>151</v>
      </c>
      <c r="O68" s="42" t="s">
        <v>151</v>
      </c>
      <c r="P68" s="42" t="s">
        <v>151</v>
      </c>
      <c r="Q68" s="32" t="s">
        <v>151</v>
      </c>
      <c r="R68" s="20" t="e">
        <f t="shared" si="1"/>
        <v>#VALUE!</v>
      </c>
      <c r="T68" s="19" t="e">
        <f t="shared" si="2"/>
        <v>#VALUE!</v>
      </c>
      <c r="W68" s="20" t="e">
        <f t="shared" si="4"/>
        <v>#VALUE!</v>
      </c>
      <c r="X68" s="20" t="e">
        <f t="shared" si="3"/>
        <v>#VALUE!</v>
      </c>
    </row>
    <row r="69" spans="1:24" ht="144" customHeight="1" x14ac:dyDescent="0.25">
      <c r="A69" s="175" t="s">
        <v>92</v>
      </c>
      <c r="B69" s="177" t="s">
        <v>439</v>
      </c>
      <c r="C69" s="179" t="s">
        <v>261</v>
      </c>
      <c r="D69" s="177" t="s">
        <v>375</v>
      </c>
      <c r="E69" s="178">
        <v>43474</v>
      </c>
      <c r="F69" s="178">
        <v>43830</v>
      </c>
      <c r="G69" s="178">
        <v>43474</v>
      </c>
      <c r="H69" s="40">
        <v>43738</v>
      </c>
      <c r="I69" s="84" t="s">
        <v>151</v>
      </c>
      <c r="J69" s="83" t="s">
        <v>151</v>
      </c>
      <c r="K69" s="42" t="s">
        <v>151</v>
      </c>
      <c r="L69" s="42" t="s">
        <v>151</v>
      </c>
      <c r="M69" s="42" t="s">
        <v>151</v>
      </c>
      <c r="N69" s="79" t="s">
        <v>151</v>
      </c>
      <c r="O69" s="42" t="s">
        <v>151</v>
      </c>
      <c r="P69" s="42" t="s">
        <v>151</v>
      </c>
      <c r="Q69" s="32" t="s">
        <v>151</v>
      </c>
      <c r="R69" s="20" t="e">
        <f t="shared" si="1"/>
        <v>#VALUE!</v>
      </c>
      <c r="T69" s="19" t="e">
        <f t="shared" si="2"/>
        <v>#VALUE!</v>
      </c>
      <c r="W69" s="20" t="e">
        <f t="shared" si="4"/>
        <v>#VALUE!</v>
      </c>
      <c r="X69" s="20" t="e">
        <f t="shared" si="3"/>
        <v>#VALUE!</v>
      </c>
    </row>
    <row r="70" spans="1:24" ht="172.5" customHeight="1" x14ac:dyDescent="0.25">
      <c r="A70" s="175"/>
      <c r="B70" s="177" t="s">
        <v>496</v>
      </c>
      <c r="C70" s="179" t="s">
        <v>261</v>
      </c>
      <c r="D70" s="177" t="s">
        <v>375</v>
      </c>
      <c r="E70" s="178"/>
      <c r="F70" s="178">
        <v>43495</v>
      </c>
      <c r="G70" s="178" t="s">
        <v>151</v>
      </c>
      <c r="H70" s="178">
        <v>43495</v>
      </c>
      <c r="I70" s="84" t="s">
        <v>151</v>
      </c>
      <c r="J70" s="83" t="s">
        <v>151</v>
      </c>
      <c r="K70" s="42" t="s">
        <v>151</v>
      </c>
      <c r="L70" s="42" t="s">
        <v>151</v>
      </c>
      <c r="M70" s="42" t="s">
        <v>151</v>
      </c>
      <c r="N70" s="79" t="s">
        <v>151</v>
      </c>
      <c r="O70" s="42" t="s">
        <v>151</v>
      </c>
      <c r="P70" s="42" t="s">
        <v>151</v>
      </c>
      <c r="Q70" s="32" t="s">
        <v>151</v>
      </c>
      <c r="R70" s="20" t="e">
        <f t="shared" si="1"/>
        <v>#VALUE!</v>
      </c>
      <c r="T70" s="19" t="e">
        <f t="shared" si="2"/>
        <v>#VALUE!</v>
      </c>
      <c r="W70" s="20" t="e">
        <f t="shared" si="4"/>
        <v>#VALUE!</v>
      </c>
      <c r="X70" s="20" t="e">
        <f t="shared" si="3"/>
        <v>#VALUE!</v>
      </c>
    </row>
    <row r="71" spans="1:24" ht="303.75" customHeight="1" x14ac:dyDescent="0.25">
      <c r="A71" s="175" t="s">
        <v>280</v>
      </c>
      <c r="B71" s="177" t="s">
        <v>440</v>
      </c>
      <c r="C71" s="179" t="s">
        <v>261</v>
      </c>
      <c r="D71" s="177" t="s">
        <v>375</v>
      </c>
      <c r="E71" s="178">
        <v>43466</v>
      </c>
      <c r="F71" s="178">
        <v>43830</v>
      </c>
      <c r="G71" s="178">
        <v>43474</v>
      </c>
      <c r="H71" s="40">
        <v>43738</v>
      </c>
      <c r="I71" s="84">
        <v>0</v>
      </c>
      <c r="J71" s="84">
        <v>0</v>
      </c>
      <c r="K71" s="42">
        <v>44.7</v>
      </c>
      <c r="L71" s="42">
        <v>44.7</v>
      </c>
      <c r="M71" s="42">
        <v>355</v>
      </c>
      <c r="N71" s="80">
        <f>U71-L71-J71</f>
        <v>443.8</v>
      </c>
      <c r="O71" s="42">
        <v>1344.9</v>
      </c>
      <c r="P71" s="42">
        <v>0</v>
      </c>
      <c r="Q71" s="32" t="s">
        <v>151</v>
      </c>
      <c r="R71" s="20">
        <f t="shared" si="1"/>
        <v>1744.6000000000001</v>
      </c>
      <c r="T71" s="19">
        <f t="shared" si="2"/>
        <v>44.7</v>
      </c>
      <c r="U71" s="19">
        <v>488.5</v>
      </c>
      <c r="W71" s="20">
        <f t="shared" si="4"/>
        <v>443.8</v>
      </c>
      <c r="X71" s="20">
        <f t="shared" si="3"/>
        <v>0</v>
      </c>
    </row>
    <row r="72" spans="1:24" ht="15.75" customHeight="1" x14ac:dyDescent="0.25">
      <c r="A72" s="303" t="s">
        <v>267</v>
      </c>
      <c r="B72" s="304"/>
      <c r="C72" s="304"/>
      <c r="D72" s="304"/>
      <c r="E72" s="304"/>
      <c r="F72" s="304"/>
      <c r="G72" s="304"/>
      <c r="H72" s="305"/>
      <c r="I72" s="84">
        <f t="shared" ref="I72:O72" si="12">I12+I19+I20+I26+I29+I32+I35+I38+I41+I43+I45+I47+I51+I54+I57+I66+I71+I49</f>
        <v>351959.69999999995</v>
      </c>
      <c r="J72" s="84">
        <f t="shared" si="12"/>
        <v>351959.69999999995</v>
      </c>
      <c r="K72" s="84">
        <f t="shared" si="12"/>
        <v>516677.60000000003</v>
      </c>
      <c r="L72" s="84">
        <f t="shared" si="12"/>
        <v>507642.49999999994</v>
      </c>
      <c r="M72" s="84">
        <f t="shared" si="12"/>
        <v>512608.89999999997</v>
      </c>
      <c r="N72" s="84">
        <f t="shared" si="12"/>
        <v>546894.80000000016</v>
      </c>
      <c r="O72" s="84">
        <f t="shared" si="12"/>
        <v>683446.2</v>
      </c>
      <c r="P72" s="84">
        <f>P12+P19+P20+P26+P29+P32+P35+P38+P41+P43+P45+P47+P51+P54+P57+P66+P71</f>
        <v>0</v>
      </c>
      <c r="Q72" s="32"/>
      <c r="R72" s="20">
        <f t="shared" si="1"/>
        <v>2064692.4</v>
      </c>
      <c r="T72" s="20">
        <f>J72+L72+N72</f>
        <v>1406497</v>
      </c>
      <c r="W72" s="20">
        <f t="shared" si="4"/>
        <v>-859602.2</v>
      </c>
      <c r="X72" s="20">
        <f t="shared" si="3"/>
        <v>-1406497</v>
      </c>
    </row>
    <row r="73" spans="1:24" ht="15.75" customHeight="1" x14ac:dyDescent="0.25">
      <c r="A73" s="303" t="s">
        <v>268</v>
      </c>
      <c r="B73" s="304"/>
      <c r="C73" s="304"/>
      <c r="D73" s="304"/>
      <c r="E73" s="304"/>
      <c r="F73" s="304"/>
      <c r="G73" s="304"/>
      <c r="H73" s="305"/>
      <c r="I73" s="84">
        <f t="shared" ref="I73:O73" si="13">I12+I19+I20+I26+I29+I32+I38+I41+I43+I47+I49+I66+I71+I45+I36+I52+I55</f>
        <v>110892.7</v>
      </c>
      <c r="J73" s="84">
        <f t="shared" si="13"/>
        <v>110892.7</v>
      </c>
      <c r="K73" s="84">
        <f t="shared" si="13"/>
        <v>200517.6</v>
      </c>
      <c r="L73" s="84">
        <f t="shared" si="13"/>
        <v>193637.7</v>
      </c>
      <c r="M73" s="84">
        <f t="shared" si="13"/>
        <v>212387.69999999998</v>
      </c>
      <c r="N73" s="84">
        <f t="shared" si="13"/>
        <v>231170.2</v>
      </c>
      <c r="O73" s="84">
        <f t="shared" si="13"/>
        <v>344844.50000000006</v>
      </c>
      <c r="P73" s="42">
        <f>P12+P19+P20+P26+P29+P32+P38+P41+P43+P47+P49+P66+P71+P45</f>
        <v>0</v>
      </c>
      <c r="Q73" s="32"/>
      <c r="R73" s="20">
        <f t="shared" si="1"/>
        <v>868642.5</v>
      </c>
      <c r="T73" s="20">
        <f>J73+L73+N73</f>
        <v>535700.60000000009</v>
      </c>
      <c r="W73" s="20">
        <f t="shared" si="4"/>
        <v>-304530.40000000002</v>
      </c>
      <c r="X73" s="20">
        <f t="shared" si="3"/>
        <v>-535700.60000000009</v>
      </c>
    </row>
    <row r="74" spans="1:24" ht="15.75" customHeight="1" x14ac:dyDescent="0.25">
      <c r="A74" s="303" t="s">
        <v>264</v>
      </c>
      <c r="B74" s="304"/>
      <c r="C74" s="304"/>
      <c r="D74" s="304"/>
      <c r="E74" s="304"/>
      <c r="F74" s="304"/>
      <c r="G74" s="304"/>
      <c r="H74" s="305"/>
      <c r="I74" s="84">
        <f t="shared" ref="I74:O74" si="14">I58+I56+I53+I37</f>
        <v>241067</v>
      </c>
      <c r="J74" s="84">
        <f t="shared" si="14"/>
        <v>241067</v>
      </c>
      <c r="K74" s="84">
        <f t="shared" si="14"/>
        <v>316160</v>
      </c>
      <c r="L74" s="84">
        <f t="shared" si="14"/>
        <v>314004.79999999993</v>
      </c>
      <c r="M74" s="84">
        <f t="shared" si="14"/>
        <v>300221.2</v>
      </c>
      <c r="N74" s="84">
        <f t="shared" si="14"/>
        <v>315724.60000000009</v>
      </c>
      <c r="O74" s="84">
        <f t="shared" si="14"/>
        <v>338601.69999999995</v>
      </c>
      <c r="P74" s="42">
        <f>P58</f>
        <v>0</v>
      </c>
      <c r="Q74" s="32"/>
      <c r="R74" s="20">
        <f t="shared" si="1"/>
        <v>1196049.8999999999</v>
      </c>
      <c r="T74" s="20">
        <f>J74+L74+N74</f>
        <v>870796.4</v>
      </c>
      <c r="W74" s="20">
        <f t="shared" si="4"/>
        <v>-555071.79999999993</v>
      </c>
      <c r="X74" s="20">
        <f t="shared" si="3"/>
        <v>-870796.4</v>
      </c>
    </row>
    <row r="75" spans="1:24" s="34" customFormat="1" ht="31.15" customHeight="1" x14ac:dyDescent="0.25">
      <c r="A75" s="28"/>
      <c r="B75" s="29" t="s">
        <v>123</v>
      </c>
      <c r="C75" s="30"/>
      <c r="D75" s="30"/>
      <c r="E75" s="31"/>
      <c r="F75" s="31"/>
      <c r="G75" s="31"/>
      <c r="H75" s="31"/>
      <c r="I75" s="32"/>
      <c r="J75" s="32"/>
      <c r="K75" s="32"/>
      <c r="L75" s="32"/>
      <c r="M75" s="32" t="s">
        <v>395</v>
      </c>
      <c r="N75" s="32"/>
      <c r="O75" s="33"/>
      <c r="P75" s="32"/>
      <c r="Q75" s="32"/>
      <c r="R75" s="20" t="e">
        <f t="shared" si="1"/>
        <v>#VALUE!</v>
      </c>
      <c r="S75" s="35" t="e">
        <f>I75+K75+M75+O75</f>
        <v>#VALUE!</v>
      </c>
      <c r="T75" s="19">
        <f t="shared" si="2"/>
        <v>0</v>
      </c>
      <c r="W75" s="20">
        <f t="shared" si="4"/>
        <v>0</v>
      </c>
      <c r="X75" s="20">
        <f t="shared" si="3"/>
        <v>0</v>
      </c>
    </row>
    <row r="76" spans="1:24" ht="180" customHeight="1" x14ac:dyDescent="0.25">
      <c r="A76" s="36" t="s">
        <v>34</v>
      </c>
      <c r="B76" s="37" t="s">
        <v>75</v>
      </c>
      <c r="C76" s="12" t="s">
        <v>261</v>
      </c>
      <c r="D76" s="37" t="s">
        <v>376</v>
      </c>
      <c r="E76" s="39">
        <v>43474</v>
      </c>
      <c r="F76" s="39">
        <v>43830</v>
      </c>
      <c r="G76" s="39">
        <v>43474</v>
      </c>
      <c r="H76" s="40" t="s">
        <v>151</v>
      </c>
      <c r="I76" s="18" t="s">
        <v>151</v>
      </c>
      <c r="J76" s="18" t="s">
        <v>151</v>
      </c>
      <c r="K76" s="18" t="s">
        <v>151</v>
      </c>
      <c r="L76" s="18" t="s">
        <v>151</v>
      </c>
      <c r="M76" s="18" t="s">
        <v>151</v>
      </c>
      <c r="N76" s="18" t="s">
        <v>151</v>
      </c>
      <c r="O76" s="18" t="s">
        <v>151</v>
      </c>
      <c r="P76" s="18" t="s">
        <v>151</v>
      </c>
      <c r="Q76" s="18" t="s">
        <v>151</v>
      </c>
      <c r="R76" s="20" t="e">
        <f t="shared" si="1"/>
        <v>#VALUE!</v>
      </c>
      <c r="T76" s="19" t="e">
        <f t="shared" si="2"/>
        <v>#VALUE!</v>
      </c>
      <c r="W76" s="20" t="e">
        <f t="shared" si="4"/>
        <v>#VALUE!</v>
      </c>
      <c r="X76" s="20" t="e">
        <f t="shared" si="3"/>
        <v>#VALUE!</v>
      </c>
    </row>
    <row r="77" spans="1:24" ht="201.75" customHeight="1" x14ac:dyDescent="0.25">
      <c r="A77" s="36" t="s">
        <v>35</v>
      </c>
      <c r="B77" s="37" t="s">
        <v>441</v>
      </c>
      <c r="C77" s="12" t="s">
        <v>261</v>
      </c>
      <c r="D77" s="37" t="s">
        <v>377</v>
      </c>
      <c r="E77" s="39">
        <v>43474</v>
      </c>
      <c r="F77" s="39">
        <v>43830</v>
      </c>
      <c r="G77" s="39">
        <v>43474</v>
      </c>
      <c r="H77" s="40" t="s">
        <v>151</v>
      </c>
      <c r="I77" s="18" t="s">
        <v>151</v>
      </c>
      <c r="J77" s="18" t="s">
        <v>151</v>
      </c>
      <c r="K77" s="18" t="s">
        <v>151</v>
      </c>
      <c r="L77" s="18" t="s">
        <v>151</v>
      </c>
      <c r="M77" s="18" t="s">
        <v>151</v>
      </c>
      <c r="N77" s="18" t="s">
        <v>151</v>
      </c>
      <c r="O77" s="18" t="s">
        <v>151</v>
      </c>
      <c r="P77" s="18" t="s">
        <v>151</v>
      </c>
      <c r="Q77" s="18" t="s">
        <v>151</v>
      </c>
      <c r="R77" s="20" t="e">
        <f t="shared" si="1"/>
        <v>#VALUE!</v>
      </c>
      <c r="T77" s="19" t="e">
        <f t="shared" si="2"/>
        <v>#VALUE!</v>
      </c>
      <c r="W77" s="20" t="e">
        <f t="shared" si="4"/>
        <v>#VALUE!</v>
      </c>
      <c r="X77" s="20" t="e">
        <f t="shared" ref="X77:X123" si="15">W77-N77</f>
        <v>#VALUE!</v>
      </c>
    </row>
    <row r="78" spans="1:24" s="173" customFormat="1" ht="162" customHeight="1" x14ac:dyDescent="0.25">
      <c r="A78" s="175" t="s">
        <v>198</v>
      </c>
      <c r="B78" s="177" t="s">
        <v>418</v>
      </c>
      <c r="C78" s="179"/>
      <c r="D78" s="177" t="s">
        <v>419</v>
      </c>
      <c r="E78" s="235" t="s">
        <v>420</v>
      </c>
      <c r="F78" s="178">
        <v>43830</v>
      </c>
      <c r="G78" s="178">
        <v>43644</v>
      </c>
      <c r="H78" s="40" t="s">
        <v>151</v>
      </c>
      <c r="I78" s="174">
        <v>1</v>
      </c>
      <c r="J78" s="174"/>
      <c r="K78" s="174">
        <v>1</v>
      </c>
      <c r="L78" s="174"/>
      <c r="M78" s="224">
        <v>72.900000000000006</v>
      </c>
      <c r="N78" s="83">
        <v>105.9</v>
      </c>
      <c r="O78" s="174">
        <v>212.1</v>
      </c>
      <c r="P78" s="174"/>
      <c r="Q78" s="174"/>
      <c r="R78" s="20">
        <f t="shared" si="1"/>
        <v>287</v>
      </c>
      <c r="T78" s="173">
        <f t="shared" si="2"/>
        <v>0</v>
      </c>
      <c r="U78" s="173">
        <v>105.9</v>
      </c>
      <c r="W78" s="20">
        <f>U78-J78-L78</f>
        <v>105.9</v>
      </c>
      <c r="X78" s="20">
        <f>W78-N78</f>
        <v>0</v>
      </c>
    </row>
    <row r="79" spans="1:24" s="173" customFormat="1" ht="182.25" customHeight="1" x14ac:dyDescent="0.25">
      <c r="A79" s="175" t="s">
        <v>201</v>
      </c>
      <c r="B79" s="177" t="s">
        <v>414</v>
      </c>
      <c r="C79" s="179"/>
      <c r="D79" s="177" t="s">
        <v>421</v>
      </c>
      <c r="E79" s="178">
        <v>43644</v>
      </c>
      <c r="F79" s="178">
        <v>43830</v>
      </c>
      <c r="G79" s="178">
        <v>43644</v>
      </c>
      <c r="H79" s="40" t="s">
        <v>151</v>
      </c>
      <c r="I79" s="174">
        <v>0</v>
      </c>
      <c r="J79" s="174"/>
      <c r="K79" s="236">
        <v>0</v>
      </c>
      <c r="L79" s="236"/>
      <c r="M79" s="225">
        <v>363.4</v>
      </c>
      <c r="N79" s="237">
        <v>363.4</v>
      </c>
      <c r="O79" s="174">
        <v>205.6</v>
      </c>
      <c r="P79" s="174"/>
      <c r="Q79" s="174"/>
      <c r="R79" s="20">
        <f t="shared" si="1"/>
        <v>569</v>
      </c>
      <c r="T79" s="173">
        <f t="shared" si="2"/>
        <v>0</v>
      </c>
      <c r="U79" s="173">
        <v>363.4</v>
      </c>
      <c r="W79" s="20">
        <f t="shared" si="4"/>
        <v>363.4</v>
      </c>
      <c r="X79" s="20">
        <f t="shared" si="15"/>
        <v>0</v>
      </c>
    </row>
    <row r="80" spans="1:24" s="173" customFormat="1" ht="160.5" customHeight="1" x14ac:dyDescent="0.25">
      <c r="A80" s="175" t="s">
        <v>338</v>
      </c>
      <c r="B80" s="177" t="s">
        <v>422</v>
      </c>
      <c r="C80" s="179"/>
      <c r="D80" s="177" t="s">
        <v>425</v>
      </c>
      <c r="E80" s="178">
        <v>43644</v>
      </c>
      <c r="F80" s="178">
        <v>43830</v>
      </c>
      <c r="G80" s="178">
        <v>43644</v>
      </c>
      <c r="H80" s="40" t="s">
        <v>151</v>
      </c>
      <c r="I80" s="174">
        <v>0</v>
      </c>
      <c r="J80" s="174"/>
      <c r="K80" s="174">
        <v>0</v>
      </c>
      <c r="L80" s="174"/>
      <c r="M80" s="224">
        <v>0</v>
      </c>
      <c r="N80" s="174">
        <v>0</v>
      </c>
      <c r="O80" s="174">
        <v>7</v>
      </c>
      <c r="P80" s="174"/>
      <c r="Q80" s="174"/>
      <c r="R80" s="20">
        <f t="shared" si="1"/>
        <v>7</v>
      </c>
      <c r="T80" s="173">
        <f t="shared" si="2"/>
        <v>0</v>
      </c>
      <c r="W80" s="20">
        <f t="shared" si="4"/>
        <v>0</v>
      </c>
      <c r="X80" s="20">
        <f t="shared" si="15"/>
        <v>0</v>
      </c>
    </row>
    <row r="81" spans="1:24" s="173" customFormat="1" ht="172.5" customHeight="1" x14ac:dyDescent="0.25">
      <c r="A81" s="175" t="s">
        <v>337</v>
      </c>
      <c r="B81" s="177" t="s">
        <v>423</v>
      </c>
      <c r="C81" s="179"/>
      <c r="D81" s="177" t="s">
        <v>424</v>
      </c>
      <c r="E81" s="178">
        <v>43644</v>
      </c>
      <c r="F81" s="178">
        <v>43830</v>
      </c>
      <c r="G81" s="178">
        <v>43644</v>
      </c>
      <c r="H81" s="40" t="s">
        <v>151</v>
      </c>
      <c r="I81" s="174">
        <v>0</v>
      </c>
      <c r="J81" s="174"/>
      <c r="K81" s="174">
        <v>0</v>
      </c>
      <c r="L81" s="174"/>
      <c r="M81" s="224">
        <v>3</v>
      </c>
      <c r="N81" s="174">
        <v>3</v>
      </c>
      <c r="O81" s="174">
        <v>79</v>
      </c>
      <c r="P81" s="174"/>
      <c r="Q81" s="174"/>
      <c r="R81" s="20">
        <f t="shared" si="1"/>
        <v>82</v>
      </c>
      <c r="T81" s="173">
        <f t="shared" si="2"/>
        <v>0</v>
      </c>
      <c r="U81" s="173">
        <v>3</v>
      </c>
      <c r="W81" s="20">
        <f t="shared" si="4"/>
        <v>3</v>
      </c>
      <c r="X81" s="20">
        <f t="shared" si="15"/>
        <v>0</v>
      </c>
    </row>
    <row r="82" spans="1:24" s="173" customFormat="1" ht="168.75" customHeight="1" x14ac:dyDescent="0.25">
      <c r="A82" s="175" t="s">
        <v>339</v>
      </c>
      <c r="B82" s="177" t="s">
        <v>415</v>
      </c>
      <c r="C82" s="179"/>
      <c r="D82" s="177" t="s">
        <v>426</v>
      </c>
      <c r="E82" s="178">
        <v>43644</v>
      </c>
      <c r="F82" s="178">
        <v>43830</v>
      </c>
      <c r="G82" s="178">
        <v>43644</v>
      </c>
      <c r="H82" s="40" t="s">
        <v>151</v>
      </c>
      <c r="I82" s="174">
        <v>0</v>
      </c>
      <c r="J82" s="174"/>
      <c r="K82" s="174">
        <v>0</v>
      </c>
      <c r="L82" s="174"/>
      <c r="M82" s="224">
        <v>20.399999999999999</v>
      </c>
      <c r="N82" s="174">
        <v>30.1</v>
      </c>
      <c r="O82" s="174">
        <v>37.6</v>
      </c>
      <c r="P82" s="174"/>
      <c r="Q82" s="174"/>
      <c r="R82" s="20">
        <f t="shared" si="1"/>
        <v>58</v>
      </c>
      <c r="T82" s="173">
        <f t="shared" si="2"/>
        <v>0</v>
      </c>
      <c r="U82" s="173">
        <v>30.1</v>
      </c>
      <c r="W82" s="20">
        <f t="shared" si="4"/>
        <v>30.1</v>
      </c>
      <c r="X82" s="20">
        <f t="shared" si="15"/>
        <v>0</v>
      </c>
    </row>
    <row r="83" spans="1:24" s="173" customFormat="1" ht="182.25" customHeight="1" x14ac:dyDescent="0.25">
      <c r="A83" s="175" t="s">
        <v>341</v>
      </c>
      <c r="B83" s="177" t="s">
        <v>427</v>
      </c>
      <c r="C83" s="179"/>
      <c r="D83" s="177" t="s">
        <v>428</v>
      </c>
      <c r="E83" s="178">
        <v>43644</v>
      </c>
      <c r="F83" s="178">
        <v>43830</v>
      </c>
      <c r="G83" s="178">
        <v>43644</v>
      </c>
      <c r="H83" s="40" t="s">
        <v>151</v>
      </c>
      <c r="I83" s="174">
        <v>0</v>
      </c>
      <c r="J83" s="174"/>
      <c r="K83" s="150">
        <v>0</v>
      </c>
      <c r="L83" s="237"/>
      <c r="M83" s="226">
        <v>0</v>
      </c>
      <c r="N83" s="237">
        <v>0</v>
      </c>
      <c r="O83" s="236">
        <v>9</v>
      </c>
      <c r="P83" s="174"/>
      <c r="Q83" s="174"/>
      <c r="R83" s="20">
        <f t="shared" si="1"/>
        <v>9</v>
      </c>
      <c r="T83" s="173">
        <f t="shared" si="2"/>
        <v>0</v>
      </c>
      <c r="W83" s="20">
        <f t="shared" si="4"/>
        <v>0</v>
      </c>
      <c r="X83" s="20">
        <f t="shared" si="15"/>
        <v>0</v>
      </c>
    </row>
    <row r="84" spans="1:24" s="173" customFormat="1" ht="171.75" customHeight="1" x14ac:dyDescent="0.25">
      <c r="A84" s="175" t="s">
        <v>343</v>
      </c>
      <c r="B84" s="177" t="s">
        <v>416</v>
      </c>
      <c r="C84" s="179"/>
      <c r="D84" s="177" t="s">
        <v>429</v>
      </c>
      <c r="E84" s="178">
        <v>43644</v>
      </c>
      <c r="F84" s="178">
        <v>43830</v>
      </c>
      <c r="G84" s="178">
        <v>43644</v>
      </c>
      <c r="H84" s="40" t="s">
        <v>151</v>
      </c>
      <c r="I84" s="174">
        <v>0</v>
      </c>
      <c r="J84" s="174"/>
      <c r="K84" s="174">
        <v>0</v>
      </c>
      <c r="L84" s="174"/>
      <c r="M84" s="238">
        <v>0</v>
      </c>
      <c r="N84" s="174">
        <v>0</v>
      </c>
      <c r="O84" s="174">
        <v>64</v>
      </c>
      <c r="P84" s="174"/>
      <c r="Q84" s="174"/>
      <c r="R84" s="20">
        <f t="shared" si="1"/>
        <v>64</v>
      </c>
      <c r="T84" s="173">
        <f t="shared" si="2"/>
        <v>0</v>
      </c>
      <c r="W84" s="20">
        <f t="shared" si="4"/>
        <v>0</v>
      </c>
      <c r="X84" s="20">
        <f t="shared" si="15"/>
        <v>0</v>
      </c>
    </row>
    <row r="85" spans="1:24" s="173" customFormat="1" ht="182.25" customHeight="1" x14ac:dyDescent="0.25">
      <c r="A85" s="175" t="s">
        <v>345</v>
      </c>
      <c r="B85" s="177" t="s">
        <v>417</v>
      </c>
      <c r="C85" s="179"/>
      <c r="D85" s="177" t="s">
        <v>430</v>
      </c>
      <c r="E85" s="178">
        <v>43644</v>
      </c>
      <c r="F85" s="178">
        <v>43830</v>
      </c>
      <c r="G85" s="178">
        <v>43644</v>
      </c>
      <c r="H85" s="40" t="s">
        <v>151</v>
      </c>
      <c r="I85" s="174">
        <v>0</v>
      </c>
      <c r="J85" s="174"/>
      <c r="K85" s="174">
        <v>0</v>
      </c>
      <c r="L85" s="174"/>
      <c r="M85" s="238">
        <v>0</v>
      </c>
      <c r="N85" s="174">
        <v>0</v>
      </c>
      <c r="O85" s="174">
        <v>118</v>
      </c>
      <c r="P85" s="174"/>
      <c r="Q85" s="174"/>
      <c r="R85" s="20">
        <f t="shared" si="1"/>
        <v>118</v>
      </c>
      <c r="T85" s="173">
        <f t="shared" si="2"/>
        <v>0</v>
      </c>
      <c r="W85" s="20">
        <f t="shared" si="4"/>
        <v>0</v>
      </c>
      <c r="X85" s="20">
        <f t="shared" si="15"/>
        <v>0</v>
      </c>
    </row>
    <row r="86" spans="1:24" ht="96.75" customHeight="1" x14ac:dyDescent="0.25">
      <c r="A86" s="175" t="s">
        <v>52</v>
      </c>
      <c r="B86" s="177" t="s">
        <v>77</v>
      </c>
      <c r="C86" s="179" t="s">
        <v>261</v>
      </c>
      <c r="D86" s="177" t="s">
        <v>378</v>
      </c>
      <c r="E86" s="178">
        <v>43474</v>
      </c>
      <c r="F86" s="178">
        <v>43830</v>
      </c>
      <c r="G86" s="178">
        <v>43474</v>
      </c>
      <c r="H86" s="40" t="s">
        <v>151</v>
      </c>
      <c r="I86" s="174" t="s">
        <v>151</v>
      </c>
      <c r="J86" s="174" t="s">
        <v>151</v>
      </c>
      <c r="K86" s="18" t="s">
        <v>151</v>
      </c>
      <c r="L86" s="18" t="s">
        <v>151</v>
      </c>
      <c r="M86" s="18" t="s">
        <v>151</v>
      </c>
      <c r="N86" s="18" t="s">
        <v>151</v>
      </c>
      <c r="O86" s="18" t="s">
        <v>151</v>
      </c>
      <c r="P86" s="18" t="s">
        <v>151</v>
      </c>
      <c r="Q86" s="18" t="s">
        <v>151</v>
      </c>
      <c r="R86" s="20" t="e">
        <f t="shared" si="1"/>
        <v>#VALUE!</v>
      </c>
      <c r="T86" s="19" t="e">
        <f t="shared" si="2"/>
        <v>#VALUE!</v>
      </c>
      <c r="W86" s="20" t="e">
        <f t="shared" si="4"/>
        <v>#VALUE!</v>
      </c>
      <c r="X86" s="20" t="e">
        <f t="shared" si="15"/>
        <v>#VALUE!</v>
      </c>
    </row>
    <row r="87" spans="1:24" ht="189.75" customHeight="1" x14ac:dyDescent="0.25">
      <c r="A87" s="175" t="s">
        <v>54</v>
      </c>
      <c r="B87" s="177" t="s">
        <v>442</v>
      </c>
      <c r="C87" s="179" t="s">
        <v>261</v>
      </c>
      <c r="D87" s="177" t="s">
        <v>378</v>
      </c>
      <c r="E87" s="178">
        <v>43474</v>
      </c>
      <c r="F87" s="178">
        <v>43830</v>
      </c>
      <c r="G87" s="178">
        <v>43474</v>
      </c>
      <c r="H87" s="40" t="s">
        <v>151</v>
      </c>
      <c r="I87" s="174" t="s">
        <v>151</v>
      </c>
      <c r="J87" s="174" t="s">
        <v>151</v>
      </c>
      <c r="K87" s="18" t="s">
        <v>151</v>
      </c>
      <c r="L87" s="18" t="s">
        <v>151</v>
      </c>
      <c r="M87" s="18" t="s">
        <v>151</v>
      </c>
      <c r="N87" s="18" t="s">
        <v>151</v>
      </c>
      <c r="O87" s="18" t="s">
        <v>151</v>
      </c>
      <c r="P87" s="18" t="s">
        <v>151</v>
      </c>
      <c r="Q87" s="18" t="s">
        <v>151</v>
      </c>
      <c r="R87" s="20" t="e">
        <f t="shared" ref="R87:R123" si="16">I87+K87+M87+O87</f>
        <v>#VALUE!</v>
      </c>
      <c r="T87" s="19" t="e">
        <f t="shared" si="2"/>
        <v>#VALUE!</v>
      </c>
      <c r="W87" s="20" t="e">
        <f t="shared" si="4"/>
        <v>#VALUE!</v>
      </c>
      <c r="X87" s="20" t="e">
        <f t="shared" si="15"/>
        <v>#VALUE!</v>
      </c>
    </row>
    <row r="88" spans="1:24" ht="159" customHeight="1" x14ac:dyDescent="0.25">
      <c r="A88" s="36" t="s">
        <v>56</v>
      </c>
      <c r="B88" s="37" t="s">
        <v>79</v>
      </c>
      <c r="C88" s="12" t="s">
        <v>261</v>
      </c>
      <c r="D88" s="37" t="s">
        <v>378</v>
      </c>
      <c r="E88" s="39">
        <v>43474</v>
      </c>
      <c r="F88" s="39">
        <v>43830</v>
      </c>
      <c r="G88" s="39">
        <v>43474</v>
      </c>
      <c r="H88" s="40" t="s">
        <v>151</v>
      </c>
      <c r="I88" s="18" t="s">
        <v>151</v>
      </c>
      <c r="J88" s="18" t="s">
        <v>151</v>
      </c>
      <c r="K88" s="18" t="s">
        <v>151</v>
      </c>
      <c r="L88" s="18" t="s">
        <v>151</v>
      </c>
      <c r="M88" s="18" t="s">
        <v>151</v>
      </c>
      <c r="N88" s="18" t="s">
        <v>151</v>
      </c>
      <c r="O88" s="18" t="s">
        <v>151</v>
      </c>
      <c r="P88" s="18" t="s">
        <v>151</v>
      </c>
      <c r="Q88" s="18" t="s">
        <v>151</v>
      </c>
      <c r="R88" s="20" t="e">
        <f t="shared" si="16"/>
        <v>#VALUE!</v>
      </c>
      <c r="T88" s="19" t="e">
        <f t="shared" ref="T88:T123" si="17">J88+L88</f>
        <v>#VALUE!</v>
      </c>
      <c r="W88" s="20" t="e">
        <f t="shared" si="4"/>
        <v>#VALUE!</v>
      </c>
      <c r="X88" s="20" t="e">
        <f t="shared" si="15"/>
        <v>#VALUE!</v>
      </c>
    </row>
    <row r="89" spans="1:24" ht="94.5" x14ac:dyDescent="0.25">
      <c r="A89" s="36" t="s">
        <v>58</v>
      </c>
      <c r="B89" s="37" t="s">
        <v>443</v>
      </c>
      <c r="C89" s="12" t="s">
        <v>261</v>
      </c>
      <c r="D89" s="37" t="s">
        <v>378</v>
      </c>
      <c r="E89" s="39">
        <v>43474</v>
      </c>
      <c r="F89" s="39">
        <v>43830</v>
      </c>
      <c r="G89" s="39">
        <v>43474</v>
      </c>
      <c r="H89" s="40" t="s">
        <v>151</v>
      </c>
      <c r="I89" s="18" t="s">
        <v>151</v>
      </c>
      <c r="J89" s="18" t="s">
        <v>151</v>
      </c>
      <c r="K89" s="18" t="s">
        <v>151</v>
      </c>
      <c r="L89" s="18" t="s">
        <v>151</v>
      </c>
      <c r="M89" s="18" t="s">
        <v>151</v>
      </c>
      <c r="N89" s="18" t="s">
        <v>151</v>
      </c>
      <c r="O89" s="18" t="s">
        <v>151</v>
      </c>
      <c r="P89" s="18" t="s">
        <v>151</v>
      </c>
      <c r="Q89" s="18" t="s">
        <v>151</v>
      </c>
      <c r="R89" s="20" t="e">
        <f t="shared" si="16"/>
        <v>#VALUE!</v>
      </c>
      <c r="T89" s="19" t="e">
        <f t="shared" si="17"/>
        <v>#VALUE!</v>
      </c>
      <c r="W89" s="20" t="e">
        <f t="shared" si="4"/>
        <v>#VALUE!</v>
      </c>
      <c r="X89" s="20" t="e">
        <f t="shared" si="15"/>
        <v>#VALUE!</v>
      </c>
    </row>
    <row r="90" spans="1:24" ht="94.5" customHeight="1" x14ac:dyDescent="0.25">
      <c r="A90" s="38"/>
      <c r="B90" s="37" t="s">
        <v>497</v>
      </c>
      <c r="C90" s="12" t="s">
        <v>261</v>
      </c>
      <c r="D90" s="37" t="s">
        <v>378</v>
      </c>
      <c r="E90" s="12"/>
      <c r="F90" s="39" t="s">
        <v>365</v>
      </c>
      <c r="G90" s="39"/>
      <c r="H90" s="39" t="s">
        <v>467</v>
      </c>
      <c r="I90" s="18" t="s">
        <v>151</v>
      </c>
      <c r="J90" s="18" t="s">
        <v>151</v>
      </c>
      <c r="K90" s="18" t="s">
        <v>151</v>
      </c>
      <c r="L90" s="18" t="s">
        <v>151</v>
      </c>
      <c r="M90" s="18" t="s">
        <v>151</v>
      </c>
      <c r="N90" s="18" t="s">
        <v>151</v>
      </c>
      <c r="O90" s="18" t="s">
        <v>151</v>
      </c>
      <c r="P90" s="18" t="s">
        <v>151</v>
      </c>
      <c r="Q90" s="18" t="s">
        <v>151</v>
      </c>
      <c r="R90" s="20" t="e">
        <f t="shared" si="16"/>
        <v>#VALUE!</v>
      </c>
      <c r="T90" s="19" t="e">
        <f t="shared" si="17"/>
        <v>#VALUE!</v>
      </c>
      <c r="W90" s="20" t="e">
        <f t="shared" si="4"/>
        <v>#VALUE!</v>
      </c>
      <c r="X90" s="20" t="e">
        <f t="shared" si="15"/>
        <v>#VALUE!</v>
      </c>
    </row>
    <row r="91" spans="1:24" ht="120" customHeight="1" x14ac:dyDescent="0.25">
      <c r="A91" s="36" t="s">
        <v>60</v>
      </c>
      <c r="B91" s="37" t="s">
        <v>81</v>
      </c>
      <c r="C91" s="12" t="s">
        <v>261</v>
      </c>
      <c r="D91" s="37" t="s">
        <v>378</v>
      </c>
      <c r="E91" s="39">
        <v>43474</v>
      </c>
      <c r="F91" s="39">
        <v>43830</v>
      </c>
      <c r="G91" s="39">
        <v>43474</v>
      </c>
      <c r="H91" s="40" t="s">
        <v>151</v>
      </c>
      <c r="I91" s="18" t="s">
        <v>151</v>
      </c>
      <c r="J91" s="18" t="s">
        <v>151</v>
      </c>
      <c r="K91" s="18" t="s">
        <v>151</v>
      </c>
      <c r="L91" s="18" t="s">
        <v>151</v>
      </c>
      <c r="M91" s="18" t="s">
        <v>151</v>
      </c>
      <c r="N91" s="18" t="s">
        <v>151</v>
      </c>
      <c r="O91" s="18" t="s">
        <v>151</v>
      </c>
      <c r="P91" s="18" t="s">
        <v>151</v>
      </c>
      <c r="Q91" s="18" t="s">
        <v>151</v>
      </c>
      <c r="R91" s="20" t="e">
        <f t="shared" si="16"/>
        <v>#VALUE!</v>
      </c>
      <c r="T91" s="19" t="e">
        <f t="shared" si="17"/>
        <v>#VALUE!</v>
      </c>
      <c r="W91" s="20" t="e">
        <f t="shared" si="4"/>
        <v>#VALUE!</v>
      </c>
      <c r="X91" s="20" t="e">
        <f t="shared" si="15"/>
        <v>#VALUE!</v>
      </c>
    </row>
    <row r="92" spans="1:24" ht="102.75" customHeight="1" x14ac:dyDescent="0.25">
      <c r="A92" s="36" t="s">
        <v>62</v>
      </c>
      <c r="B92" s="37" t="s">
        <v>444</v>
      </c>
      <c r="C92" s="77" t="s">
        <v>261</v>
      </c>
      <c r="D92" s="37" t="s">
        <v>378</v>
      </c>
      <c r="E92" s="39">
        <v>43474</v>
      </c>
      <c r="F92" s="39">
        <v>43830</v>
      </c>
      <c r="G92" s="39">
        <v>43474</v>
      </c>
      <c r="H92" s="40" t="s">
        <v>151</v>
      </c>
      <c r="I92" s="82" t="s">
        <v>151</v>
      </c>
      <c r="J92" s="82" t="s">
        <v>151</v>
      </c>
      <c r="K92" s="82" t="s">
        <v>151</v>
      </c>
      <c r="L92" s="82" t="s">
        <v>151</v>
      </c>
      <c r="M92" s="82" t="s">
        <v>151</v>
      </c>
      <c r="N92" s="82" t="s">
        <v>151</v>
      </c>
      <c r="O92" s="82" t="s">
        <v>151</v>
      </c>
      <c r="P92" s="82" t="s">
        <v>151</v>
      </c>
      <c r="Q92" s="82" t="s">
        <v>151</v>
      </c>
      <c r="R92" s="20" t="e">
        <f t="shared" si="16"/>
        <v>#VALUE!</v>
      </c>
      <c r="T92" s="19" t="e">
        <f t="shared" si="17"/>
        <v>#VALUE!</v>
      </c>
      <c r="W92" s="20" t="e">
        <f t="shared" si="4"/>
        <v>#VALUE!</v>
      </c>
      <c r="X92" s="20" t="e">
        <f t="shared" si="15"/>
        <v>#VALUE!</v>
      </c>
    </row>
    <row r="93" spans="1:24" ht="206.25" customHeight="1" x14ac:dyDescent="0.25">
      <c r="A93" s="36" t="s">
        <v>263</v>
      </c>
      <c r="B93" s="37" t="s">
        <v>445</v>
      </c>
      <c r="C93" s="12" t="s">
        <v>261</v>
      </c>
      <c r="D93" s="37" t="s">
        <v>378</v>
      </c>
      <c r="E93" s="39">
        <v>43474</v>
      </c>
      <c r="F93" s="39">
        <v>43830</v>
      </c>
      <c r="G93" s="39">
        <v>43474</v>
      </c>
      <c r="H93" s="40" t="s">
        <v>151</v>
      </c>
      <c r="I93" s="18" t="s">
        <v>151</v>
      </c>
      <c r="J93" s="18" t="s">
        <v>151</v>
      </c>
      <c r="K93" s="18" t="s">
        <v>151</v>
      </c>
      <c r="L93" s="18" t="s">
        <v>151</v>
      </c>
      <c r="M93" s="18" t="s">
        <v>151</v>
      </c>
      <c r="N93" s="18" t="s">
        <v>151</v>
      </c>
      <c r="O93" s="18" t="s">
        <v>151</v>
      </c>
      <c r="P93" s="18" t="s">
        <v>151</v>
      </c>
      <c r="Q93" s="18" t="s">
        <v>151</v>
      </c>
      <c r="R93" s="20" t="e">
        <f t="shared" si="16"/>
        <v>#VALUE!</v>
      </c>
      <c r="T93" s="19" t="e">
        <f t="shared" si="17"/>
        <v>#VALUE!</v>
      </c>
      <c r="W93" s="20" t="e">
        <f t="shared" si="4"/>
        <v>#VALUE!</v>
      </c>
      <c r="X93" s="20" t="e">
        <f t="shared" si="15"/>
        <v>#VALUE!</v>
      </c>
    </row>
    <row r="94" spans="1:24" ht="98.25" customHeight="1" x14ac:dyDescent="0.25">
      <c r="A94" s="36" t="s">
        <v>84</v>
      </c>
      <c r="B94" s="37" t="s">
        <v>85</v>
      </c>
      <c r="C94" s="12" t="s">
        <v>261</v>
      </c>
      <c r="D94" s="37" t="s">
        <v>378</v>
      </c>
      <c r="E94" s="39">
        <v>43474</v>
      </c>
      <c r="F94" s="39">
        <v>43830</v>
      </c>
      <c r="G94" s="39">
        <v>43474</v>
      </c>
      <c r="H94" s="40" t="s">
        <v>151</v>
      </c>
      <c r="I94" s="18" t="s">
        <v>151</v>
      </c>
      <c r="J94" s="18" t="s">
        <v>151</v>
      </c>
      <c r="K94" s="18" t="s">
        <v>151</v>
      </c>
      <c r="L94" s="18" t="s">
        <v>151</v>
      </c>
      <c r="M94" s="18" t="s">
        <v>151</v>
      </c>
      <c r="N94" s="18" t="s">
        <v>151</v>
      </c>
      <c r="O94" s="18" t="s">
        <v>151</v>
      </c>
      <c r="P94" s="18" t="s">
        <v>151</v>
      </c>
      <c r="Q94" s="18" t="s">
        <v>151</v>
      </c>
      <c r="R94" s="20" t="e">
        <f t="shared" si="16"/>
        <v>#VALUE!</v>
      </c>
      <c r="T94" s="19" t="e">
        <f t="shared" si="17"/>
        <v>#VALUE!</v>
      </c>
      <c r="W94" s="20" t="e">
        <f t="shared" si="4"/>
        <v>#VALUE!</v>
      </c>
      <c r="X94" s="20" t="e">
        <f t="shared" si="15"/>
        <v>#VALUE!</v>
      </c>
    </row>
    <row r="95" spans="1:24" ht="150" customHeight="1" x14ac:dyDescent="0.25">
      <c r="A95" s="36" t="s">
        <v>293</v>
      </c>
      <c r="B95" s="37" t="s">
        <v>446</v>
      </c>
      <c r="C95" s="77" t="s">
        <v>261</v>
      </c>
      <c r="D95" s="37" t="s">
        <v>378</v>
      </c>
      <c r="E95" s="39">
        <v>43474</v>
      </c>
      <c r="F95" s="39">
        <v>43830</v>
      </c>
      <c r="G95" s="39">
        <v>43474</v>
      </c>
      <c r="H95" s="40" t="s">
        <v>151</v>
      </c>
      <c r="I95" s="82" t="s">
        <v>151</v>
      </c>
      <c r="J95" s="82" t="s">
        <v>151</v>
      </c>
      <c r="K95" s="82" t="s">
        <v>151</v>
      </c>
      <c r="L95" s="82" t="s">
        <v>151</v>
      </c>
      <c r="M95" s="82" t="s">
        <v>151</v>
      </c>
      <c r="N95" s="82" t="s">
        <v>151</v>
      </c>
      <c r="O95" s="82" t="s">
        <v>151</v>
      </c>
      <c r="P95" s="82" t="s">
        <v>151</v>
      </c>
      <c r="Q95" s="82" t="s">
        <v>151</v>
      </c>
      <c r="R95" s="20" t="e">
        <f t="shared" si="16"/>
        <v>#VALUE!</v>
      </c>
      <c r="T95" s="19" t="e">
        <f t="shared" si="17"/>
        <v>#VALUE!</v>
      </c>
      <c r="W95" s="20" t="e">
        <f t="shared" si="4"/>
        <v>#VALUE!</v>
      </c>
      <c r="X95" s="20" t="e">
        <f t="shared" si="15"/>
        <v>#VALUE!</v>
      </c>
    </row>
    <row r="96" spans="1:24" ht="106.5" customHeight="1" x14ac:dyDescent="0.25">
      <c r="A96" s="36" t="s">
        <v>98</v>
      </c>
      <c r="B96" s="37" t="s">
        <v>87</v>
      </c>
      <c r="C96" s="12" t="s">
        <v>261</v>
      </c>
      <c r="D96" s="37" t="s">
        <v>378</v>
      </c>
      <c r="E96" s="39">
        <v>43474</v>
      </c>
      <c r="F96" s="39">
        <v>43830</v>
      </c>
      <c r="G96" s="39">
        <v>43474</v>
      </c>
      <c r="H96" s="40" t="s">
        <v>151</v>
      </c>
      <c r="I96" s="18" t="s">
        <v>151</v>
      </c>
      <c r="J96" s="18" t="s">
        <v>151</v>
      </c>
      <c r="K96" s="18" t="s">
        <v>151</v>
      </c>
      <c r="L96" s="18" t="s">
        <v>151</v>
      </c>
      <c r="M96" s="18" t="s">
        <v>151</v>
      </c>
      <c r="N96" s="18" t="s">
        <v>151</v>
      </c>
      <c r="O96" s="18" t="s">
        <v>151</v>
      </c>
      <c r="P96" s="18" t="s">
        <v>151</v>
      </c>
      <c r="Q96" s="18" t="s">
        <v>151</v>
      </c>
      <c r="R96" s="20" t="e">
        <f t="shared" si="16"/>
        <v>#VALUE!</v>
      </c>
      <c r="T96" s="19" t="e">
        <f t="shared" si="17"/>
        <v>#VALUE!</v>
      </c>
      <c r="W96" s="20" t="e">
        <f t="shared" si="4"/>
        <v>#VALUE!</v>
      </c>
      <c r="X96" s="20" t="e">
        <f t="shared" si="15"/>
        <v>#VALUE!</v>
      </c>
    </row>
    <row r="97" spans="1:24" ht="98.25" customHeight="1" x14ac:dyDescent="0.25">
      <c r="A97" s="36" t="s">
        <v>152</v>
      </c>
      <c r="B97" s="37" t="s">
        <v>89</v>
      </c>
      <c r="C97" s="12" t="s">
        <v>261</v>
      </c>
      <c r="D97" s="37" t="s">
        <v>378</v>
      </c>
      <c r="E97" s="39">
        <v>43474</v>
      </c>
      <c r="F97" s="39">
        <v>43830</v>
      </c>
      <c r="G97" s="39">
        <v>43474</v>
      </c>
      <c r="H97" s="40" t="s">
        <v>151</v>
      </c>
      <c r="I97" s="18" t="s">
        <v>151</v>
      </c>
      <c r="J97" s="18" t="s">
        <v>151</v>
      </c>
      <c r="K97" s="18" t="s">
        <v>151</v>
      </c>
      <c r="L97" s="18" t="s">
        <v>151</v>
      </c>
      <c r="M97" s="18" t="s">
        <v>151</v>
      </c>
      <c r="N97" s="18" t="s">
        <v>151</v>
      </c>
      <c r="O97" s="18" t="s">
        <v>151</v>
      </c>
      <c r="P97" s="18" t="s">
        <v>151</v>
      </c>
      <c r="Q97" s="18" t="s">
        <v>151</v>
      </c>
      <c r="R97" s="20" t="e">
        <f t="shared" si="16"/>
        <v>#VALUE!</v>
      </c>
      <c r="T97" s="19" t="e">
        <f t="shared" si="17"/>
        <v>#VALUE!</v>
      </c>
      <c r="W97" s="20" t="e">
        <f t="shared" si="4"/>
        <v>#VALUE!</v>
      </c>
      <c r="X97" s="20" t="e">
        <f t="shared" si="15"/>
        <v>#VALUE!</v>
      </c>
    </row>
    <row r="98" spans="1:24" ht="94.5" x14ac:dyDescent="0.25">
      <c r="A98" s="47"/>
      <c r="B98" s="37" t="s">
        <v>498</v>
      </c>
      <c r="C98" s="12" t="s">
        <v>261</v>
      </c>
      <c r="D98" s="37" t="s">
        <v>378</v>
      </c>
      <c r="E98" s="39"/>
      <c r="F98" s="39" t="s">
        <v>474</v>
      </c>
      <c r="G98" s="12"/>
      <c r="H98" s="39" t="s">
        <v>468</v>
      </c>
      <c r="I98" s="18" t="s">
        <v>151</v>
      </c>
      <c r="J98" s="18" t="s">
        <v>151</v>
      </c>
      <c r="K98" s="18" t="s">
        <v>151</v>
      </c>
      <c r="L98" s="18" t="s">
        <v>151</v>
      </c>
      <c r="M98" s="18" t="s">
        <v>151</v>
      </c>
      <c r="N98" s="18" t="s">
        <v>151</v>
      </c>
      <c r="O98" s="18" t="s">
        <v>151</v>
      </c>
      <c r="P98" s="18" t="s">
        <v>151</v>
      </c>
      <c r="Q98" s="18" t="s">
        <v>151</v>
      </c>
      <c r="R98" s="20" t="e">
        <f t="shared" si="16"/>
        <v>#VALUE!</v>
      </c>
      <c r="T98" s="19" t="e">
        <f t="shared" si="17"/>
        <v>#VALUE!</v>
      </c>
      <c r="W98" s="20" t="e">
        <f t="shared" si="4"/>
        <v>#VALUE!</v>
      </c>
      <c r="X98" s="20" t="e">
        <f t="shared" si="15"/>
        <v>#VALUE!</v>
      </c>
    </row>
    <row r="99" spans="1:24" ht="94.5" x14ac:dyDescent="0.25">
      <c r="A99" s="36" t="s">
        <v>90</v>
      </c>
      <c r="B99" s="37" t="s">
        <v>91</v>
      </c>
      <c r="C99" s="12" t="s">
        <v>261</v>
      </c>
      <c r="D99" s="37" t="s">
        <v>378</v>
      </c>
      <c r="E99" s="39">
        <v>43474</v>
      </c>
      <c r="F99" s="39">
        <v>43830</v>
      </c>
      <c r="G99" s="39">
        <v>43474</v>
      </c>
      <c r="H99" s="40" t="s">
        <v>151</v>
      </c>
      <c r="I99" s="18" t="s">
        <v>151</v>
      </c>
      <c r="J99" s="18" t="s">
        <v>151</v>
      </c>
      <c r="K99" s="18" t="s">
        <v>151</v>
      </c>
      <c r="L99" s="18" t="s">
        <v>151</v>
      </c>
      <c r="M99" s="18" t="s">
        <v>151</v>
      </c>
      <c r="N99" s="18" t="s">
        <v>151</v>
      </c>
      <c r="O99" s="18" t="s">
        <v>151</v>
      </c>
      <c r="P99" s="18" t="s">
        <v>151</v>
      </c>
      <c r="Q99" s="18" t="s">
        <v>151</v>
      </c>
      <c r="R99" s="20" t="e">
        <f t="shared" si="16"/>
        <v>#VALUE!</v>
      </c>
      <c r="T99" s="19" t="e">
        <f t="shared" si="17"/>
        <v>#VALUE!</v>
      </c>
      <c r="W99" s="20" t="e">
        <f t="shared" si="4"/>
        <v>#VALUE!</v>
      </c>
      <c r="X99" s="20" t="e">
        <f t="shared" si="15"/>
        <v>#VALUE!</v>
      </c>
    </row>
    <row r="100" spans="1:24" ht="269.25" customHeight="1" x14ac:dyDescent="0.25">
      <c r="A100" s="36" t="s">
        <v>366</v>
      </c>
      <c r="B100" s="37" t="s">
        <v>324</v>
      </c>
      <c r="C100" s="77" t="s">
        <v>261</v>
      </c>
      <c r="D100" s="37" t="s">
        <v>378</v>
      </c>
      <c r="E100" s="39">
        <v>43474</v>
      </c>
      <c r="F100" s="39">
        <v>43830</v>
      </c>
      <c r="G100" s="39">
        <v>43474</v>
      </c>
      <c r="H100" s="40" t="s">
        <v>151</v>
      </c>
      <c r="I100" s="82">
        <v>590</v>
      </c>
      <c r="J100" s="82">
        <v>590</v>
      </c>
      <c r="K100" s="82">
        <v>0</v>
      </c>
      <c r="L100" s="82">
        <v>0</v>
      </c>
      <c r="M100" s="82">
        <v>0</v>
      </c>
      <c r="N100" s="82">
        <f>U100-J100-L100</f>
        <v>0</v>
      </c>
      <c r="O100" s="82">
        <v>0</v>
      </c>
      <c r="P100" s="82">
        <v>0</v>
      </c>
      <c r="Q100" s="82" t="s">
        <v>151</v>
      </c>
      <c r="R100" s="20">
        <f t="shared" si="16"/>
        <v>590</v>
      </c>
      <c r="T100" s="19">
        <f t="shared" si="17"/>
        <v>590</v>
      </c>
      <c r="U100" s="19">
        <v>590</v>
      </c>
      <c r="W100" s="20">
        <f t="shared" si="4"/>
        <v>0</v>
      </c>
      <c r="X100" s="20">
        <f t="shared" si="15"/>
        <v>0</v>
      </c>
    </row>
    <row r="101" spans="1:24" x14ac:dyDescent="0.25">
      <c r="A101" s="303" t="s">
        <v>269</v>
      </c>
      <c r="B101" s="304"/>
      <c r="C101" s="304"/>
      <c r="D101" s="304"/>
      <c r="E101" s="304"/>
      <c r="F101" s="304"/>
      <c r="G101" s="304"/>
      <c r="H101" s="305"/>
      <c r="I101" s="18">
        <f>I78+I79+I80+I81+I82+I83+I84+I85+I100</f>
        <v>591</v>
      </c>
      <c r="J101" s="82">
        <f>SUM(J100)</f>
        <v>590</v>
      </c>
      <c r="K101" s="82">
        <f>K78+K79+K80+K81+K82+K83+K84+K85+K100</f>
        <v>1</v>
      </c>
      <c r="L101" s="174">
        <f t="shared" ref="L101:M101" si="18">L78+L79+L80+L81+L82+L83+L84+L85+L100</f>
        <v>0</v>
      </c>
      <c r="M101" s="174">
        <f t="shared" si="18"/>
        <v>459.69999999999993</v>
      </c>
      <c r="N101" s="174">
        <f>N78+N79+N80+N81+N82+N83+N84+N85+N100</f>
        <v>502.4</v>
      </c>
      <c r="O101" s="174">
        <f t="shared" ref="O101" si="19">O78+O79+O80+O81+O82+O83+O84+O85+O100</f>
        <v>732.3</v>
      </c>
      <c r="P101" s="174">
        <f t="shared" ref="P101" si="20">P78+P79+P80+P81+P82+P83+P84+P85+P100</f>
        <v>0</v>
      </c>
      <c r="Q101" s="18" t="s">
        <v>151</v>
      </c>
      <c r="R101" s="20">
        <f t="shared" si="16"/>
        <v>1783.9999999999998</v>
      </c>
      <c r="T101" s="19">
        <f t="shared" si="17"/>
        <v>590</v>
      </c>
      <c r="W101" s="20">
        <f t="shared" si="4"/>
        <v>-590</v>
      </c>
      <c r="X101" s="20">
        <f t="shared" si="15"/>
        <v>-1092.4000000000001</v>
      </c>
    </row>
    <row r="102" spans="1:24" x14ac:dyDescent="0.25">
      <c r="A102" s="303" t="s">
        <v>268</v>
      </c>
      <c r="B102" s="304"/>
      <c r="C102" s="304"/>
      <c r="D102" s="304"/>
      <c r="E102" s="304"/>
      <c r="F102" s="304"/>
      <c r="G102" s="304"/>
      <c r="H102" s="305"/>
      <c r="I102" s="42">
        <f>I101</f>
        <v>591</v>
      </c>
      <c r="J102" s="42">
        <f t="shared" ref="J102:P102" si="21">J101</f>
        <v>590</v>
      </c>
      <c r="K102" s="42">
        <f t="shared" si="21"/>
        <v>1</v>
      </c>
      <c r="L102" s="42">
        <f t="shared" si="21"/>
        <v>0</v>
      </c>
      <c r="M102" s="42">
        <f t="shared" si="21"/>
        <v>459.69999999999993</v>
      </c>
      <c r="N102" s="42">
        <f t="shared" si="21"/>
        <v>502.4</v>
      </c>
      <c r="O102" s="42">
        <f t="shared" si="21"/>
        <v>732.3</v>
      </c>
      <c r="P102" s="42">
        <f t="shared" si="21"/>
        <v>0</v>
      </c>
      <c r="Q102" s="32"/>
      <c r="R102" s="20">
        <f t="shared" si="16"/>
        <v>1783.9999999999998</v>
      </c>
      <c r="T102" s="19">
        <f t="shared" si="17"/>
        <v>590</v>
      </c>
      <c r="W102" s="20">
        <f t="shared" si="4"/>
        <v>-590</v>
      </c>
      <c r="X102" s="20">
        <f t="shared" si="15"/>
        <v>-1092.4000000000001</v>
      </c>
    </row>
    <row r="103" spans="1:24" x14ac:dyDescent="0.25">
      <c r="A103" s="303" t="s">
        <v>264</v>
      </c>
      <c r="B103" s="304"/>
      <c r="C103" s="304"/>
      <c r="D103" s="304"/>
      <c r="E103" s="304"/>
      <c r="F103" s="304"/>
      <c r="G103" s="304"/>
      <c r="H103" s="305"/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32"/>
      <c r="R103" s="20">
        <f t="shared" si="16"/>
        <v>0</v>
      </c>
      <c r="T103" s="19">
        <f t="shared" si="17"/>
        <v>0</v>
      </c>
      <c r="W103" s="20">
        <f t="shared" ref="W103:W123" si="22">U103-J103-L103</f>
        <v>0</v>
      </c>
      <c r="X103" s="20">
        <f t="shared" si="15"/>
        <v>0</v>
      </c>
    </row>
    <row r="104" spans="1:24" s="34" customFormat="1" ht="87.75" customHeight="1" x14ac:dyDescent="0.25">
      <c r="A104" s="28">
        <v>3</v>
      </c>
      <c r="B104" s="29" t="s">
        <v>33</v>
      </c>
      <c r="C104" s="30"/>
      <c r="D104" s="30"/>
      <c r="E104" s="31"/>
      <c r="F104" s="31"/>
      <c r="G104" s="31"/>
      <c r="H104" s="31"/>
      <c r="I104" s="32"/>
      <c r="J104" s="32"/>
      <c r="K104" s="32"/>
      <c r="L104" s="32"/>
      <c r="M104" s="32"/>
      <c r="N104" s="83"/>
      <c r="O104" s="33"/>
      <c r="P104" s="32"/>
      <c r="Q104" s="32"/>
      <c r="R104" s="20">
        <f t="shared" si="16"/>
        <v>0</v>
      </c>
      <c r="S104" s="35">
        <f t="shared" ref="S104:S111" si="23">I104+K104+M104+O104</f>
        <v>0</v>
      </c>
      <c r="T104" s="19">
        <f t="shared" si="17"/>
        <v>0</v>
      </c>
      <c r="W104" s="20">
        <f t="shared" si="22"/>
        <v>0</v>
      </c>
      <c r="X104" s="20">
        <f t="shared" si="15"/>
        <v>0</v>
      </c>
    </row>
    <row r="105" spans="1:24" s="34" customFormat="1" ht="195" customHeight="1" x14ac:dyDescent="0.25">
      <c r="A105" s="36" t="s">
        <v>35</v>
      </c>
      <c r="B105" s="48" t="s">
        <v>270</v>
      </c>
      <c r="C105" s="77" t="s">
        <v>261</v>
      </c>
      <c r="D105" s="37" t="s">
        <v>379</v>
      </c>
      <c r="E105" s="39">
        <v>43474</v>
      </c>
      <c r="F105" s="39">
        <v>43830</v>
      </c>
      <c r="G105" s="39">
        <v>43474</v>
      </c>
      <c r="H105" s="40">
        <v>43738</v>
      </c>
      <c r="I105" s="84">
        <v>0</v>
      </c>
      <c r="J105" s="84">
        <v>0</v>
      </c>
      <c r="K105" s="84">
        <v>0</v>
      </c>
      <c r="L105" s="84">
        <v>20</v>
      </c>
      <c r="M105" s="84">
        <v>20</v>
      </c>
      <c r="N105" s="174">
        <f t="shared" ref="N105:N107" si="24">U105-J105-L105</f>
        <v>25.799999999999997</v>
      </c>
      <c r="O105" s="84">
        <v>80</v>
      </c>
      <c r="P105" s="83">
        <v>0</v>
      </c>
      <c r="Q105" s="83" t="s">
        <v>151</v>
      </c>
      <c r="R105" s="20">
        <f t="shared" si="16"/>
        <v>100</v>
      </c>
      <c r="S105" s="35">
        <f t="shared" si="23"/>
        <v>100</v>
      </c>
      <c r="T105" s="19">
        <f t="shared" si="17"/>
        <v>20</v>
      </c>
      <c r="U105" s="35">
        <f>U106+U107</f>
        <v>45.8</v>
      </c>
      <c r="W105" s="20">
        <f t="shared" si="22"/>
        <v>25.799999999999997</v>
      </c>
      <c r="X105" s="20">
        <f t="shared" si="15"/>
        <v>0</v>
      </c>
    </row>
    <row r="106" spans="1:24" s="34" customFormat="1" x14ac:dyDescent="0.25">
      <c r="A106" s="36"/>
      <c r="B106" s="293" t="s">
        <v>268</v>
      </c>
      <c r="C106" s="294"/>
      <c r="D106" s="294"/>
      <c r="E106" s="294"/>
      <c r="F106" s="294"/>
      <c r="G106" s="294"/>
      <c r="H106" s="295"/>
      <c r="I106" s="84">
        <v>0</v>
      </c>
      <c r="J106" s="84">
        <v>0</v>
      </c>
      <c r="K106" s="84">
        <v>0</v>
      </c>
      <c r="L106" s="84">
        <v>4.8</v>
      </c>
      <c r="M106" s="84">
        <v>4.8</v>
      </c>
      <c r="N106" s="174">
        <f t="shared" si="24"/>
        <v>6.2</v>
      </c>
      <c r="O106" s="84">
        <v>19.2</v>
      </c>
      <c r="P106" s="83">
        <v>0</v>
      </c>
      <c r="Q106" s="83"/>
      <c r="R106" s="20">
        <f t="shared" si="16"/>
        <v>24</v>
      </c>
      <c r="S106" s="35"/>
      <c r="T106" s="19">
        <f t="shared" si="17"/>
        <v>4.8</v>
      </c>
      <c r="U106" s="34">
        <v>11</v>
      </c>
      <c r="W106" s="20">
        <f t="shared" si="22"/>
        <v>6.2</v>
      </c>
      <c r="X106" s="20">
        <f t="shared" si="15"/>
        <v>0</v>
      </c>
    </row>
    <row r="107" spans="1:24" s="34" customFormat="1" x14ac:dyDescent="0.25">
      <c r="A107" s="36"/>
      <c r="B107" s="293" t="s">
        <v>264</v>
      </c>
      <c r="C107" s="294"/>
      <c r="D107" s="294"/>
      <c r="E107" s="294"/>
      <c r="F107" s="294"/>
      <c r="G107" s="294"/>
      <c r="H107" s="295"/>
      <c r="I107" s="84">
        <v>0</v>
      </c>
      <c r="J107" s="84">
        <v>0</v>
      </c>
      <c r="K107" s="84">
        <v>0</v>
      </c>
      <c r="L107" s="84">
        <v>15.2</v>
      </c>
      <c r="M107" s="84">
        <v>15.2</v>
      </c>
      <c r="N107" s="174">
        <f t="shared" si="24"/>
        <v>19.599999999999998</v>
      </c>
      <c r="O107" s="84">
        <v>60.8</v>
      </c>
      <c r="P107" s="83">
        <v>0</v>
      </c>
      <c r="Q107" s="83"/>
      <c r="R107" s="20">
        <f t="shared" si="16"/>
        <v>76</v>
      </c>
      <c r="S107" s="35"/>
      <c r="T107" s="19">
        <f t="shared" si="17"/>
        <v>15.2</v>
      </c>
      <c r="U107" s="34">
        <v>34.799999999999997</v>
      </c>
      <c r="W107" s="20">
        <f t="shared" si="22"/>
        <v>19.599999999999998</v>
      </c>
      <c r="X107" s="20">
        <f t="shared" si="15"/>
        <v>0</v>
      </c>
    </row>
    <row r="108" spans="1:24" s="34" customFormat="1" ht="189" x14ac:dyDescent="0.25">
      <c r="A108" s="36" t="s">
        <v>198</v>
      </c>
      <c r="B108" s="244" t="s">
        <v>271</v>
      </c>
      <c r="C108" s="77" t="s">
        <v>261</v>
      </c>
      <c r="D108" s="37" t="s">
        <v>272</v>
      </c>
      <c r="E108" s="39">
        <v>43474</v>
      </c>
      <c r="F108" s="39">
        <v>43830</v>
      </c>
      <c r="G108" s="39">
        <v>43474</v>
      </c>
      <c r="H108" s="40">
        <v>43738</v>
      </c>
      <c r="I108" s="84">
        <v>0</v>
      </c>
      <c r="J108" s="84">
        <v>0</v>
      </c>
      <c r="K108" s="84">
        <v>38.299999999999997</v>
      </c>
      <c r="L108" s="145">
        <v>62.8</v>
      </c>
      <c r="M108" s="84">
        <v>153.6</v>
      </c>
      <c r="N108" s="82">
        <f t="shared" ref="N108:N116" si="25">U108-J108-L108</f>
        <v>59</v>
      </c>
      <c r="O108" s="84">
        <v>258.10000000000002</v>
      </c>
      <c r="P108" s="84">
        <v>0</v>
      </c>
      <c r="Q108" s="146" t="s">
        <v>500</v>
      </c>
      <c r="R108" s="20">
        <f t="shared" si="16"/>
        <v>450</v>
      </c>
      <c r="S108" s="35">
        <f t="shared" si="23"/>
        <v>450</v>
      </c>
      <c r="T108" s="19">
        <f t="shared" si="17"/>
        <v>62.8</v>
      </c>
      <c r="U108" s="35">
        <f>U109+U110</f>
        <v>121.8</v>
      </c>
      <c r="W108" s="20">
        <f t="shared" si="22"/>
        <v>59</v>
      </c>
      <c r="X108" s="20">
        <f t="shared" si="15"/>
        <v>0</v>
      </c>
    </row>
    <row r="109" spans="1:24" s="34" customFormat="1" x14ac:dyDescent="0.25">
      <c r="A109" s="36"/>
      <c r="B109" s="293" t="s">
        <v>268</v>
      </c>
      <c r="C109" s="294"/>
      <c r="D109" s="294"/>
      <c r="E109" s="294"/>
      <c r="F109" s="294"/>
      <c r="G109" s="294"/>
      <c r="H109" s="295"/>
      <c r="I109" s="84">
        <v>0</v>
      </c>
      <c r="J109" s="84">
        <v>0</v>
      </c>
      <c r="K109" s="84">
        <v>9.1999999999999993</v>
      </c>
      <c r="L109" s="84">
        <v>15.1</v>
      </c>
      <c r="M109" s="84">
        <v>36.9</v>
      </c>
      <c r="N109" s="82">
        <f t="shared" si="25"/>
        <v>14.1</v>
      </c>
      <c r="O109" s="84">
        <v>61.9</v>
      </c>
      <c r="P109" s="83">
        <v>0</v>
      </c>
      <c r="Q109" s="83"/>
      <c r="R109" s="20">
        <f t="shared" si="16"/>
        <v>108</v>
      </c>
      <c r="S109" s="35"/>
      <c r="T109" s="19">
        <f t="shared" si="17"/>
        <v>15.1</v>
      </c>
      <c r="U109" s="34">
        <v>29.2</v>
      </c>
      <c r="W109" s="20">
        <f t="shared" si="22"/>
        <v>14.1</v>
      </c>
      <c r="X109" s="20">
        <f t="shared" si="15"/>
        <v>0</v>
      </c>
    </row>
    <row r="110" spans="1:24" s="34" customFormat="1" x14ac:dyDescent="0.25">
      <c r="A110" s="36"/>
      <c r="B110" s="293" t="s">
        <v>264</v>
      </c>
      <c r="C110" s="294"/>
      <c r="D110" s="294"/>
      <c r="E110" s="294"/>
      <c r="F110" s="294"/>
      <c r="G110" s="294"/>
      <c r="H110" s="295"/>
      <c r="I110" s="84">
        <v>0</v>
      </c>
      <c r="J110" s="84">
        <v>0</v>
      </c>
      <c r="K110" s="84">
        <v>29.1</v>
      </c>
      <c r="L110" s="84">
        <v>47.7</v>
      </c>
      <c r="M110" s="84">
        <v>116.7</v>
      </c>
      <c r="N110" s="82">
        <f t="shared" si="25"/>
        <v>44.899999999999991</v>
      </c>
      <c r="O110" s="84">
        <v>196.2</v>
      </c>
      <c r="P110" s="83">
        <v>0</v>
      </c>
      <c r="Q110" s="83"/>
      <c r="R110" s="20">
        <f t="shared" si="16"/>
        <v>342</v>
      </c>
      <c r="S110" s="35"/>
      <c r="T110" s="19">
        <f t="shared" si="17"/>
        <v>47.7</v>
      </c>
      <c r="U110" s="35">
        <v>92.6</v>
      </c>
      <c r="W110" s="20">
        <f t="shared" si="22"/>
        <v>44.899999999999991</v>
      </c>
      <c r="X110" s="20">
        <f t="shared" si="15"/>
        <v>0</v>
      </c>
    </row>
    <row r="111" spans="1:24" s="34" customFormat="1" ht="134.44999999999999" customHeight="1" x14ac:dyDescent="0.25">
      <c r="A111" s="36" t="s">
        <v>201</v>
      </c>
      <c r="B111" s="48" t="s">
        <v>273</v>
      </c>
      <c r="C111" s="12" t="s">
        <v>261</v>
      </c>
      <c r="D111" s="38" t="s">
        <v>370</v>
      </c>
      <c r="E111" s="39">
        <v>43474</v>
      </c>
      <c r="F111" s="39">
        <v>43830</v>
      </c>
      <c r="G111" s="39">
        <v>43474</v>
      </c>
      <c r="H111" s="40">
        <v>43738</v>
      </c>
      <c r="I111" s="42">
        <v>4</v>
      </c>
      <c r="J111" s="42">
        <v>4</v>
      </c>
      <c r="K111" s="42">
        <v>0</v>
      </c>
      <c r="L111" s="42">
        <v>0</v>
      </c>
      <c r="M111" s="42">
        <v>4</v>
      </c>
      <c r="N111" s="82">
        <f t="shared" si="25"/>
        <v>4</v>
      </c>
      <c r="O111" s="42">
        <v>24.5</v>
      </c>
      <c r="P111" s="42">
        <v>0</v>
      </c>
      <c r="Q111" s="32"/>
      <c r="R111" s="20">
        <f t="shared" si="16"/>
        <v>32.5</v>
      </c>
      <c r="S111" s="35">
        <f t="shared" si="23"/>
        <v>32.5</v>
      </c>
      <c r="T111" s="19">
        <f t="shared" si="17"/>
        <v>4</v>
      </c>
      <c r="U111" s="34">
        <f>U112+U113</f>
        <v>8</v>
      </c>
      <c r="W111" s="20">
        <f t="shared" si="22"/>
        <v>4</v>
      </c>
      <c r="X111" s="20">
        <f t="shared" si="15"/>
        <v>0</v>
      </c>
    </row>
    <row r="112" spans="1:24" s="34" customFormat="1" x14ac:dyDescent="0.25">
      <c r="A112" s="36"/>
      <c r="B112" s="293" t="s">
        <v>268</v>
      </c>
      <c r="C112" s="294"/>
      <c r="D112" s="294"/>
      <c r="E112" s="294"/>
      <c r="F112" s="294"/>
      <c r="G112" s="294"/>
      <c r="H112" s="295"/>
      <c r="I112" s="42">
        <v>1</v>
      </c>
      <c r="J112" s="42">
        <v>1</v>
      </c>
      <c r="K112" s="42">
        <v>0</v>
      </c>
      <c r="L112" s="42">
        <v>0</v>
      </c>
      <c r="M112" s="42">
        <v>1</v>
      </c>
      <c r="N112" s="82">
        <f t="shared" si="25"/>
        <v>0.89999999999999991</v>
      </c>
      <c r="O112" s="42">
        <v>5.9</v>
      </c>
      <c r="P112" s="84">
        <v>0</v>
      </c>
      <c r="Q112" s="32"/>
      <c r="R112" s="20">
        <f t="shared" si="16"/>
        <v>7.9</v>
      </c>
      <c r="S112" s="35"/>
      <c r="T112" s="19">
        <f t="shared" si="17"/>
        <v>1</v>
      </c>
      <c r="U112" s="34">
        <v>1.9</v>
      </c>
      <c r="W112" s="20">
        <f t="shared" si="22"/>
        <v>0.89999999999999991</v>
      </c>
      <c r="X112" s="20">
        <f t="shared" si="15"/>
        <v>0</v>
      </c>
    </row>
    <row r="113" spans="1:30" s="34" customFormat="1" x14ac:dyDescent="0.25">
      <c r="A113" s="36"/>
      <c r="B113" s="293" t="s">
        <v>264</v>
      </c>
      <c r="C113" s="294"/>
      <c r="D113" s="294"/>
      <c r="E113" s="294"/>
      <c r="F113" s="294"/>
      <c r="G113" s="294"/>
      <c r="H113" s="295"/>
      <c r="I113" s="42">
        <v>3</v>
      </c>
      <c r="J113" s="42">
        <v>3</v>
      </c>
      <c r="K113" s="42">
        <v>0</v>
      </c>
      <c r="L113" s="42">
        <v>0</v>
      </c>
      <c r="M113" s="42">
        <v>3</v>
      </c>
      <c r="N113" s="82">
        <f t="shared" si="25"/>
        <v>3.0999999999999996</v>
      </c>
      <c r="O113" s="42">
        <v>18.600000000000001</v>
      </c>
      <c r="P113" s="84">
        <v>0</v>
      </c>
      <c r="Q113" s="32"/>
      <c r="R113" s="20">
        <f t="shared" si="16"/>
        <v>24.6</v>
      </c>
      <c r="S113" s="35"/>
      <c r="T113" s="19">
        <f t="shared" si="17"/>
        <v>3</v>
      </c>
      <c r="U113" s="34">
        <v>6.1</v>
      </c>
      <c r="W113" s="20">
        <f t="shared" si="22"/>
        <v>3.0999999999999996</v>
      </c>
      <c r="X113" s="20">
        <f t="shared" si="15"/>
        <v>0</v>
      </c>
    </row>
    <row r="114" spans="1:30" s="34" customFormat="1" ht="142.5" customHeight="1" x14ac:dyDescent="0.25">
      <c r="A114" s="36" t="s">
        <v>203</v>
      </c>
      <c r="B114" s="48" t="s">
        <v>274</v>
      </c>
      <c r="C114" s="12" t="s">
        <v>261</v>
      </c>
      <c r="D114" s="38" t="s">
        <v>370</v>
      </c>
      <c r="E114" s="39">
        <v>43474</v>
      </c>
      <c r="F114" s="39">
        <v>43830</v>
      </c>
      <c r="G114" s="39">
        <v>43474</v>
      </c>
      <c r="H114" s="40">
        <v>43738</v>
      </c>
      <c r="I114" s="42">
        <v>0</v>
      </c>
      <c r="J114" s="42">
        <v>0</v>
      </c>
      <c r="K114" s="42">
        <v>54.7</v>
      </c>
      <c r="L114" s="42">
        <v>34.700000000000003</v>
      </c>
      <c r="M114" s="32">
        <v>47.7</v>
      </c>
      <c r="N114" s="82">
        <f t="shared" si="25"/>
        <v>41.899999999999991</v>
      </c>
      <c r="O114" s="42">
        <v>65.099999999999994</v>
      </c>
      <c r="P114" s="42">
        <v>0</v>
      </c>
      <c r="Q114" s="32"/>
      <c r="R114" s="20">
        <f t="shared" si="16"/>
        <v>167.5</v>
      </c>
      <c r="S114" s="35"/>
      <c r="T114" s="19">
        <f t="shared" si="17"/>
        <v>34.700000000000003</v>
      </c>
      <c r="U114" s="34">
        <f>U115+U116</f>
        <v>76.599999999999994</v>
      </c>
      <c r="W114" s="20">
        <f t="shared" si="22"/>
        <v>41.899999999999991</v>
      </c>
      <c r="X114" s="20">
        <f t="shared" si="15"/>
        <v>0</v>
      </c>
    </row>
    <row r="115" spans="1:30" s="34" customFormat="1" x14ac:dyDescent="0.25">
      <c r="A115" s="36"/>
      <c r="B115" s="293" t="s">
        <v>268</v>
      </c>
      <c r="C115" s="294"/>
      <c r="D115" s="294"/>
      <c r="E115" s="294"/>
      <c r="F115" s="294"/>
      <c r="G115" s="294"/>
      <c r="H115" s="295"/>
      <c r="I115" s="42">
        <v>0</v>
      </c>
      <c r="J115" s="42">
        <v>0</v>
      </c>
      <c r="K115" s="42">
        <v>13.1</v>
      </c>
      <c r="L115" s="42">
        <v>8.3000000000000007</v>
      </c>
      <c r="M115" s="42">
        <v>11.45</v>
      </c>
      <c r="N115" s="82">
        <f t="shared" si="25"/>
        <v>10.099999999999998</v>
      </c>
      <c r="O115" s="42">
        <v>15.62</v>
      </c>
      <c r="P115" s="32">
        <v>0</v>
      </c>
      <c r="Q115" s="32"/>
      <c r="R115" s="20">
        <f t="shared" si="16"/>
        <v>40.169999999999995</v>
      </c>
      <c r="S115" s="35"/>
      <c r="T115" s="19">
        <f t="shared" si="17"/>
        <v>8.3000000000000007</v>
      </c>
      <c r="U115" s="34">
        <v>18.399999999999999</v>
      </c>
      <c r="W115" s="20">
        <f t="shared" si="22"/>
        <v>10.099999999999998</v>
      </c>
      <c r="X115" s="20">
        <f t="shared" si="15"/>
        <v>0</v>
      </c>
    </row>
    <row r="116" spans="1:30" s="34" customFormat="1" x14ac:dyDescent="0.25">
      <c r="A116" s="36"/>
      <c r="B116" s="293" t="s">
        <v>264</v>
      </c>
      <c r="C116" s="294"/>
      <c r="D116" s="294"/>
      <c r="E116" s="294"/>
      <c r="F116" s="294"/>
      <c r="G116" s="294"/>
      <c r="H116" s="295"/>
      <c r="I116" s="42">
        <v>0</v>
      </c>
      <c r="J116" s="42">
        <v>0</v>
      </c>
      <c r="K116" s="42">
        <v>41.6</v>
      </c>
      <c r="L116" s="42">
        <v>26.4</v>
      </c>
      <c r="M116" s="42">
        <v>36.25</v>
      </c>
      <c r="N116" s="82">
        <f t="shared" si="25"/>
        <v>31.800000000000004</v>
      </c>
      <c r="O116" s="42">
        <v>49.48</v>
      </c>
      <c r="P116" s="32">
        <v>0</v>
      </c>
      <c r="Q116" s="32"/>
      <c r="R116" s="20">
        <f t="shared" si="16"/>
        <v>127.32999999999998</v>
      </c>
      <c r="S116" s="35"/>
      <c r="T116" s="19">
        <f t="shared" si="17"/>
        <v>26.4</v>
      </c>
      <c r="U116" s="34">
        <v>58.2</v>
      </c>
      <c r="W116" s="20">
        <f t="shared" si="22"/>
        <v>31.800000000000004</v>
      </c>
      <c r="X116" s="20">
        <f t="shared" si="15"/>
        <v>0</v>
      </c>
    </row>
    <row r="117" spans="1:30" s="34" customFormat="1" ht="126" x14ac:dyDescent="0.25">
      <c r="A117" s="36" t="s">
        <v>219</v>
      </c>
      <c r="B117" s="48" t="s">
        <v>275</v>
      </c>
      <c r="C117" s="12" t="s">
        <v>261</v>
      </c>
      <c r="D117" s="38" t="s">
        <v>370</v>
      </c>
      <c r="E117" s="39">
        <v>43474</v>
      </c>
      <c r="F117" s="39">
        <v>43830</v>
      </c>
      <c r="G117" s="39">
        <v>43474</v>
      </c>
      <c r="H117" s="40">
        <v>43738</v>
      </c>
      <c r="I117" s="32" t="s">
        <v>151</v>
      </c>
      <c r="J117" s="32" t="s">
        <v>151</v>
      </c>
      <c r="K117" s="32" t="s">
        <v>151</v>
      </c>
      <c r="L117" s="32" t="s">
        <v>151</v>
      </c>
      <c r="M117" s="32" t="s">
        <v>151</v>
      </c>
      <c r="N117" s="32" t="s">
        <v>151</v>
      </c>
      <c r="O117" s="42" t="s">
        <v>151</v>
      </c>
      <c r="P117" s="32" t="s">
        <v>151</v>
      </c>
      <c r="Q117" s="32" t="s">
        <v>151</v>
      </c>
      <c r="R117" s="20" t="e">
        <f t="shared" si="16"/>
        <v>#VALUE!</v>
      </c>
      <c r="S117" s="35"/>
      <c r="T117" s="19" t="e">
        <f t="shared" si="17"/>
        <v>#VALUE!</v>
      </c>
      <c r="W117" s="20" t="e">
        <f t="shared" si="22"/>
        <v>#VALUE!</v>
      </c>
      <c r="X117" s="20" t="e">
        <f t="shared" si="15"/>
        <v>#VALUE!</v>
      </c>
    </row>
    <row r="118" spans="1:30" s="34" customFormat="1" ht="39.75" customHeight="1" x14ac:dyDescent="0.25">
      <c r="A118" s="303" t="s">
        <v>276</v>
      </c>
      <c r="B118" s="304"/>
      <c r="C118" s="304"/>
      <c r="D118" s="304"/>
      <c r="E118" s="304"/>
      <c r="F118" s="304"/>
      <c r="G118" s="304"/>
      <c r="H118" s="305"/>
      <c r="I118" s="42">
        <f>I119+I120</f>
        <v>4</v>
      </c>
      <c r="J118" s="42">
        <f t="shared" ref="J118:P118" si="26">J119+J120</f>
        <v>4</v>
      </c>
      <c r="K118" s="42">
        <f t="shared" si="26"/>
        <v>93</v>
      </c>
      <c r="L118" s="42">
        <f t="shared" si="26"/>
        <v>117.50000000000001</v>
      </c>
      <c r="M118" s="42">
        <f t="shared" si="26"/>
        <v>225.3</v>
      </c>
      <c r="N118" s="42">
        <f t="shared" si="26"/>
        <v>130.69999999999999</v>
      </c>
      <c r="O118" s="42">
        <f t="shared" si="26"/>
        <v>427.70000000000005</v>
      </c>
      <c r="P118" s="42">
        <f t="shared" si="26"/>
        <v>0</v>
      </c>
      <c r="Q118" s="32"/>
      <c r="R118" s="20">
        <f t="shared" si="16"/>
        <v>750</v>
      </c>
      <c r="S118" s="35"/>
      <c r="T118" s="19">
        <f t="shared" si="17"/>
        <v>121.50000000000001</v>
      </c>
      <c r="W118" s="20">
        <f t="shared" si="22"/>
        <v>-121.50000000000001</v>
      </c>
      <c r="X118" s="20">
        <f t="shared" si="15"/>
        <v>-252.2</v>
      </c>
    </row>
    <row r="119" spans="1:30" s="34" customFormat="1" x14ac:dyDescent="0.25">
      <c r="A119" s="293" t="s">
        <v>268</v>
      </c>
      <c r="B119" s="294"/>
      <c r="C119" s="294"/>
      <c r="D119" s="294"/>
      <c r="E119" s="294"/>
      <c r="F119" s="294"/>
      <c r="G119" s="294"/>
      <c r="H119" s="295"/>
      <c r="I119" s="42">
        <f>I106+I109+I112+I115</f>
        <v>1</v>
      </c>
      <c r="J119" s="42">
        <f t="shared" ref="J119:P120" si="27">J106+J109+J112+J115</f>
        <v>1</v>
      </c>
      <c r="K119" s="42">
        <f t="shared" si="27"/>
        <v>22.299999999999997</v>
      </c>
      <c r="L119" s="42">
        <f t="shared" si="27"/>
        <v>28.2</v>
      </c>
      <c r="M119" s="42">
        <f t="shared" si="27"/>
        <v>54.149999999999991</v>
      </c>
      <c r="N119" s="42">
        <f t="shared" si="27"/>
        <v>31.299999999999997</v>
      </c>
      <c r="O119" s="42">
        <f t="shared" si="27"/>
        <v>102.62</v>
      </c>
      <c r="P119" s="42">
        <f t="shared" si="27"/>
        <v>0</v>
      </c>
      <c r="Q119" s="32"/>
      <c r="R119" s="20">
        <f t="shared" si="16"/>
        <v>180.07</v>
      </c>
      <c r="S119" s="35"/>
      <c r="T119" s="19">
        <f t="shared" si="17"/>
        <v>29.2</v>
      </c>
      <c r="W119" s="20">
        <f t="shared" si="22"/>
        <v>-29.2</v>
      </c>
      <c r="X119" s="20">
        <f t="shared" si="15"/>
        <v>-60.5</v>
      </c>
    </row>
    <row r="120" spans="1:30" s="34" customFormat="1" x14ac:dyDescent="0.25">
      <c r="A120" s="293" t="s">
        <v>264</v>
      </c>
      <c r="B120" s="294"/>
      <c r="C120" s="294"/>
      <c r="D120" s="294"/>
      <c r="E120" s="294"/>
      <c r="F120" s="294"/>
      <c r="G120" s="294"/>
      <c r="H120" s="295"/>
      <c r="I120" s="42">
        <f>I107+I110+I113+I116</f>
        <v>3</v>
      </c>
      <c r="J120" s="42">
        <f t="shared" si="27"/>
        <v>3</v>
      </c>
      <c r="K120" s="42">
        <f t="shared" si="27"/>
        <v>70.7</v>
      </c>
      <c r="L120" s="42">
        <f t="shared" si="27"/>
        <v>89.300000000000011</v>
      </c>
      <c r="M120" s="42">
        <f t="shared" si="27"/>
        <v>171.15</v>
      </c>
      <c r="N120" s="42">
        <f t="shared" si="27"/>
        <v>99.399999999999977</v>
      </c>
      <c r="O120" s="42">
        <f t="shared" si="27"/>
        <v>325.08000000000004</v>
      </c>
      <c r="P120" s="42">
        <f t="shared" si="27"/>
        <v>0</v>
      </c>
      <c r="Q120" s="32"/>
      <c r="R120" s="20">
        <f t="shared" si="16"/>
        <v>569.93000000000006</v>
      </c>
      <c r="S120" s="35"/>
      <c r="T120" s="19">
        <f t="shared" si="17"/>
        <v>92.300000000000011</v>
      </c>
      <c r="W120" s="20">
        <f t="shared" si="22"/>
        <v>-92.300000000000011</v>
      </c>
      <c r="X120" s="20">
        <f t="shared" si="15"/>
        <v>-191.7</v>
      </c>
    </row>
    <row r="121" spans="1:30" s="34" customFormat="1" x14ac:dyDescent="0.25">
      <c r="A121" s="296" t="s">
        <v>277</v>
      </c>
      <c r="B121" s="297"/>
      <c r="C121" s="297"/>
      <c r="D121" s="297"/>
      <c r="E121" s="297"/>
      <c r="F121" s="297"/>
      <c r="G121" s="297"/>
      <c r="H121" s="298"/>
      <c r="I121" s="84">
        <f>I122+I123</f>
        <v>352554.7</v>
      </c>
      <c r="J121" s="84">
        <f>J72+J118</f>
        <v>351963.69999999995</v>
      </c>
      <c r="K121" s="84">
        <f t="shared" ref="K121:P121" si="28">K122+K123</f>
        <v>516771.6</v>
      </c>
      <c r="L121" s="84">
        <f t="shared" si="28"/>
        <v>507759.99999999994</v>
      </c>
      <c r="M121" s="84">
        <f t="shared" si="28"/>
        <v>513293.9</v>
      </c>
      <c r="N121" s="84">
        <f t="shared" si="28"/>
        <v>547527.90000000014</v>
      </c>
      <c r="O121" s="84">
        <f t="shared" si="28"/>
        <v>684606.2</v>
      </c>
      <c r="P121" s="42">
        <f t="shared" si="28"/>
        <v>0</v>
      </c>
      <c r="Q121" s="32"/>
      <c r="R121" s="20">
        <f t="shared" si="16"/>
        <v>2067226.4000000001</v>
      </c>
      <c r="S121" s="35">
        <f>J121+L121</f>
        <v>859723.7</v>
      </c>
      <c r="T121" s="19">
        <f t="shared" si="17"/>
        <v>859723.7</v>
      </c>
      <c r="W121" s="20">
        <f t="shared" si="22"/>
        <v>-859723.7</v>
      </c>
      <c r="X121" s="20">
        <f t="shared" si="15"/>
        <v>-1407251.6</v>
      </c>
    </row>
    <row r="122" spans="1:30" s="34" customFormat="1" x14ac:dyDescent="0.25">
      <c r="A122" s="299" t="s">
        <v>268</v>
      </c>
      <c r="B122" s="300"/>
      <c r="C122" s="300"/>
      <c r="D122" s="300"/>
      <c r="E122" s="300"/>
      <c r="F122" s="300"/>
      <c r="G122" s="300"/>
      <c r="H122" s="301"/>
      <c r="I122" s="42">
        <f t="shared" ref="I122:P123" si="29">I119+I73+I102</f>
        <v>111484.7</v>
      </c>
      <c r="J122" s="42">
        <f t="shared" si="29"/>
        <v>111483.7</v>
      </c>
      <c r="K122" s="42">
        <f t="shared" si="29"/>
        <v>200540.9</v>
      </c>
      <c r="L122" s="42">
        <f t="shared" si="29"/>
        <v>193665.90000000002</v>
      </c>
      <c r="M122" s="42">
        <f t="shared" si="29"/>
        <v>212901.55</v>
      </c>
      <c r="N122" s="42">
        <f t="shared" si="29"/>
        <v>231703.9</v>
      </c>
      <c r="O122" s="42">
        <f t="shared" si="29"/>
        <v>345679.42000000004</v>
      </c>
      <c r="P122" s="42">
        <f t="shared" si="29"/>
        <v>0</v>
      </c>
      <c r="Q122" s="32"/>
      <c r="R122" s="20">
        <f t="shared" si="16"/>
        <v>870606.57</v>
      </c>
      <c r="S122" s="35">
        <f t="shared" ref="S122:S123" si="30">J122+L122</f>
        <v>305149.60000000003</v>
      </c>
      <c r="T122" s="19">
        <f t="shared" si="17"/>
        <v>305149.60000000003</v>
      </c>
      <c r="W122" s="20">
        <f t="shared" si="22"/>
        <v>-305149.60000000003</v>
      </c>
      <c r="X122" s="20">
        <f t="shared" si="15"/>
        <v>-536853.5</v>
      </c>
    </row>
    <row r="123" spans="1:30" s="34" customFormat="1" x14ac:dyDescent="0.25">
      <c r="A123" s="299" t="s">
        <v>264</v>
      </c>
      <c r="B123" s="300"/>
      <c r="C123" s="300"/>
      <c r="D123" s="300"/>
      <c r="E123" s="300"/>
      <c r="F123" s="300"/>
      <c r="G123" s="300"/>
      <c r="H123" s="301"/>
      <c r="I123" s="84">
        <f t="shared" si="29"/>
        <v>241070</v>
      </c>
      <c r="J123" s="84">
        <f t="shared" si="29"/>
        <v>241070</v>
      </c>
      <c r="K123" s="84">
        <f t="shared" si="29"/>
        <v>316230.7</v>
      </c>
      <c r="L123" s="84">
        <f t="shared" si="29"/>
        <v>314094.09999999992</v>
      </c>
      <c r="M123" s="84">
        <f t="shared" si="29"/>
        <v>300392.35000000003</v>
      </c>
      <c r="N123" s="84">
        <f t="shared" si="29"/>
        <v>315824.00000000012</v>
      </c>
      <c r="O123" s="84">
        <f t="shared" si="29"/>
        <v>338926.77999999997</v>
      </c>
      <c r="P123" s="42">
        <f t="shared" si="29"/>
        <v>0</v>
      </c>
      <c r="Q123" s="32"/>
      <c r="R123" s="20">
        <f t="shared" si="16"/>
        <v>1196619.83</v>
      </c>
      <c r="S123" s="35">
        <f t="shared" si="30"/>
        <v>555164.09999999986</v>
      </c>
      <c r="T123" s="19">
        <f t="shared" si="17"/>
        <v>555164.09999999986</v>
      </c>
      <c r="W123" s="20">
        <f t="shared" si="22"/>
        <v>-555164.09999999986</v>
      </c>
      <c r="X123" s="20">
        <f t="shared" si="15"/>
        <v>-870988.1</v>
      </c>
    </row>
    <row r="124" spans="1:30" s="51" customFormat="1" ht="96.6" customHeight="1" x14ac:dyDescent="0.3">
      <c r="A124" s="302" t="s">
        <v>380</v>
      </c>
      <c r="B124" s="302"/>
      <c r="C124" s="302"/>
      <c r="D124" s="302"/>
      <c r="E124" s="302"/>
      <c r="F124" s="49" t="s">
        <v>3</v>
      </c>
      <c r="G124" s="19"/>
      <c r="H124" s="49"/>
      <c r="I124" s="49"/>
      <c r="J124" s="50"/>
      <c r="M124" s="50"/>
      <c r="N124" s="52" t="s">
        <v>381</v>
      </c>
      <c r="O124" s="50"/>
      <c r="P124" s="50"/>
      <c r="R124" s="19"/>
      <c r="S124" s="50"/>
      <c r="U124" s="50"/>
      <c r="V124" s="19"/>
      <c r="W124" s="19"/>
      <c r="Y124" s="19"/>
    </row>
    <row r="125" spans="1:30" s="51" customFormat="1" ht="24.75" customHeight="1" x14ac:dyDescent="0.25">
      <c r="B125" s="53"/>
      <c r="C125" s="53"/>
      <c r="D125" s="53"/>
      <c r="E125" s="54"/>
      <c r="F125" s="55" t="s">
        <v>12</v>
      </c>
      <c r="G125" s="54"/>
      <c r="H125" s="56"/>
      <c r="I125" s="56"/>
      <c r="N125" s="57" t="s">
        <v>278</v>
      </c>
      <c r="O125" s="58"/>
      <c r="V125" s="19"/>
      <c r="W125" s="19"/>
      <c r="Y125" s="19"/>
    </row>
    <row r="126" spans="1:30" s="51" customFormat="1" ht="36" customHeight="1" x14ac:dyDescent="0.25">
      <c r="A126" s="292"/>
      <c r="B126" s="29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</row>
    <row r="127" spans="1:30" s="60" customFormat="1" ht="284.25" customHeight="1" x14ac:dyDescent="0.25">
      <c r="A127" s="64" t="s">
        <v>448</v>
      </c>
      <c r="B127" s="19"/>
      <c r="C127" s="19"/>
      <c r="D127" s="19"/>
      <c r="E127" s="19"/>
      <c r="F127" s="59"/>
      <c r="AA127" s="61"/>
      <c r="AB127" s="61"/>
      <c r="AC127" s="61"/>
      <c r="AD127" s="61"/>
    </row>
    <row r="128" spans="1:30" s="60" customFormat="1" ht="17.45" customHeight="1" x14ac:dyDescent="0.25">
      <c r="A128" s="132" t="s">
        <v>449</v>
      </c>
      <c r="B128" s="19"/>
      <c r="C128" s="19"/>
      <c r="D128" s="19"/>
      <c r="E128" s="19"/>
      <c r="F128" s="59"/>
      <c r="AA128" s="61"/>
      <c r="AB128" s="61"/>
      <c r="AC128" s="61"/>
      <c r="AD128" s="61" t="s">
        <v>279</v>
      </c>
    </row>
    <row r="129" spans="1:1" x14ac:dyDescent="0.25">
      <c r="A129" s="54"/>
    </row>
    <row r="130" spans="1:1" x14ac:dyDescent="0.25">
      <c r="A130" s="132"/>
    </row>
  </sheetData>
  <autoFilter ref="A10:AD125"/>
  <mergeCells count="42">
    <mergeCell ref="A5:Q5"/>
    <mergeCell ref="A1:Q1"/>
    <mergeCell ref="A2:Q2"/>
    <mergeCell ref="A3:Q3"/>
    <mergeCell ref="A4:Q4"/>
    <mergeCell ref="A72:H72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18:H118"/>
    <mergeCell ref="A73:H73"/>
    <mergeCell ref="A74:H74"/>
    <mergeCell ref="A101:H101"/>
    <mergeCell ref="B106:H106"/>
    <mergeCell ref="B107:H107"/>
    <mergeCell ref="B109:H109"/>
    <mergeCell ref="B110:H110"/>
    <mergeCell ref="B112:H112"/>
    <mergeCell ref="B113:H113"/>
    <mergeCell ref="B115:H115"/>
    <mergeCell ref="B116:H116"/>
    <mergeCell ref="A102:H102"/>
    <mergeCell ref="A103:H103"/>
    <mergeCell ref="A126:B126"/>
    <mergeCell ref="A119:H119"/>
    <mergeCell ref="A120:H120"/>
    <mergeCell ref="A121:H121"/>
    <mergeCell ref="A122:H122"/>
    <mergeCell ref="A123:H123"/>
    <mergeCell ref="A124:E124"/>
  </mergeCells>
  <pageMargins left="0.39370078740157483" right="0.39370078740157483" top="1.1811023622047245" bottom="0.39370078740157483" header="0" footer="0"/>
  <pageSetup paperSize="9" scale="52" fitToHeight="0" orientation="landscape" r:id="rId1"/>
  <headerFooter>
    <oddFooter>&amp;C &amp;P</oddFooter>
  </headerFooter>
  <rowBreaks count="19" manualBreakCount="19">
    <brk id="15" max="16" man="1"/>
    <brk id="20" max="16" man="1"/>
    <brk id="25" max="16" man="1"/>
    <brk id="29" max="16" man="1"/>
    <brk id="32" max="16" man="1"/>
    <brk id="39" max="16" man="1"/>
    <brk id="44" max="16" man="1"/>
    <brk id="48" max="16" man="1"/>
    <brk id="54" max="16" man="1"/>
    <brk id="61" max="16" man="1"/>
    <brk id="66" max="16" man="1"/>
    <brk id="70" max="16" man="1"/>
    <brk id="77" max="16" man="1"/>
    <brk id="81" max="16" man="1"/>
    <brk id="85" max="16" man="1"/>
    <brk id="91" max="16" man="1"/>
    <brk id="97" max="16" man="1"/>
    <brk id="105" max="16" man="1"/>
    <brk id="11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2019-10-21T14:21:07Z</cp:lastPrinted>
  <dcterms:created xsi:type="dcterms:W3CDTF">2010-04-08T05:43:02Z</dcterms:created>
  <dcterms:modified xsi:type="dcterms:W3CDTF">2019-10-21T14:32:55Z</dcterms:modified>
</cp:coreProperties>
</file>