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600" windowHeight="9135"/>
  </bookViews>
  <sheets>
    <sheet name="Финансирование" sheetId="1" r:id="rId1"/>
    <sheet name="Показатели, Критерии" sheetId="2" r:id="rId2"/>
    <sheet name="План реализации" sheetId="3" r:id="rId3"/>
  </sheets>
  <definedNames>
    <definedName name="_xlnm.Print_Area" localSheetId="2">'План реализации'!$A$1:$Q$146</definedName>
    <definedName name="_xlnm.Print_Area" localSheetId="1">'Показатели, Критерии'!$A$1:$G$39</definedName>
    <definedName name="_xlnm.Print_Area" localSheetId="0">Финансирование!$A$1:$AA$127</definedName>
  </definedNames>
  <calcPr calcId="152511"/>
</workbook>
</file>

<file path=xl/calcChain.xml><?xml version="1.0" encoding="utf-8"?>
<calcChain xmlns="http://schemas.openxmlformats.org/spreadsheetml/2006/main">
  <c r="AG97" i="1" l="1"/>
  <c r="AG96" i="1"/>
  <c r="AG111" i="1"/>
  <c r="AG112" i="1"/>
  <c r="AG69" i="1"/>
  <c r="AG109" i="1"/>
  <c r="AG78" i="1"/>
  <c r="AH114" i="1" l="1"/>
  <c r="AG114" i="1"/>
  <c r="W20" i="3" l="1"/>
  <c r="W24" i="3" l="1"/>
  <c r="P99" i="3" l="1"/>
  <c r="J64" i="3" l="1"/>
  <c r="K64" i="3"/>
  <c r="L64" i="3"/>
  <c r="M64" i="3"/>
  <c r="N64" i="3"/>
  <c r="O64" i="3"/>
  <c r="F62" i="1" l="1"/>
  <c r="G62" i="1"/>
  <c r="H62" i="1"/>
  <c r="D62" i="1"/>
  <c r="S62" i="1" l="1"/>
  <c r="R62" i="1"/>
  <c r="Q62" i="1"/>
  <c r="J62" i="1"/>
  <c r="L62" i="1"/>
  <c r="M62" i="1"/>
  <c r="O62" i="1"/>
  <c r="N62" i="1"/>
  <c r="AG62" i="1" s="1"/>
  <c r="I62" i="1"/>
  <c r="AB12" i="1" l="1"/>
  <c r="AC12" i="1"/>
  <c r="X140" i="3" l="1"/>
  <c r="W140" i="3"/>
  <c r="X137" i="3"/>
  <c r="W137" i="3"/>
  <c r="X136" i="3"/>
  <c r="W136" i="3"/>
  <c r="W135" i="3"/>
  <c r="P135" i="3"/>
  <c r="X135" i="3" s="1"/>
  <c r="X134" i="3"/>
  <c r="W134" i="3"/>
  <c r="W133" i="3"/>
  <c r="P133" i="3"/>
  <c r="X133" i="3" s="1"/>
  <c r="X132" i="3"/>
  <c r="W132" i="3"/>
  <c r="W131" i="3"/>
  <c r="P131" i="3"/>
  <c r="X131" i="3" s="1"/>
  <c r="X130" i="3"/>
  <c r="W130" i="3"/>
  <c r="W129" i="3"/>
  <c r="P129" i="3"/>
  <c r="X129" i="3" s="1"/>
  <c r="X128" i="3"/>
  <c r="W128" i="3"/>
  <c r="W127" i="3"/>
  <c r="P127" i="3"/>
  <c r="X127" i="3" s="1"/>
  <c r="W126" i="3"/>
  <c r="P126" i="3"/>
  <c r="X126" i="3" s="1"/>
  <c r="X125" i="3"/>
  <c r="W125" i="3"/>
  <c r="W124" i="3"/>
  <c r="P124" i="3"/>
  <c r="X124" i="3" s="1"/>
  <c r="X123" i="3"/>
  <c r="W123" i="3"/>
  <c r="W122" i="3"/>
  <c r="P122" i="3"/>
  <c r="X122" i="3" s="1"/>
  <c r="X121" i="3"/>
  <c r="W121" i="3"/>
  <c r="W120" i="3"/>
  <c r="P120" i="3"/>
  <c r="X120" i="3" s="1"/>
  <c r="X119" i="3"/>
  <c r="W119" i="3"/>
  <c r="W118" i="3"/>
  <c r="P118" i="3"/>
  <c r="X118" i="3" s="1"/>
  <c r="W117" i="3"/>
  <c r="P117" i="3"/>
  <c r="X117" i="3" s="1"/>
  <c r="W116" i="3"/>
  <c r="P116" i="3"/>
  <c r="X116" i="3" s="1"/>
  <c r="W115" i="3"/>
  <c r="P115" i="3"/>
  <c r="X115" i="3" s="1"/>
  <c r="X114" i="3"/>
  <c r="W114" i="3"/>
  <c r="W113" i="3"/>
  <c r="P113" i="3"/>
  <c r="X113" i="3" s="1"/>
  <c r="W112" i="3"/>
  <c r="P112" i="3"/>
  <c r="X112" i="3" s="1"/>
  <c r="X111" i="3"/>
  <c r="W111" i="3"/>
  <c r="W110" i="3"/>
  <c r="P110" i="3"/>
  <c r="X110" i="3" s="1"/>
  <c r="W109" i="3"/>
  <c r="P109" i="3"/>
  <c r="X109" i="3" s="1"/>
  <c r="W108" i="3"/>
  <c r="P108" i="3"/>
  <c r="X108" i="3" s="1"/>
  <c r="X107" i="3"/>
  <c r="W107" i="3"/>
  <c r="W106" i="3"/>
  <c r="P106" i="3"/>
  <c r="X106" i="3" s="1"/>
  <c r="W105" i="3"/>
  <c r="P105" i="3"/>
  <c r="X105" i="3" s="1"/>
  <c r="X104" i="3"/>
  <c r="W104" i="3"/>
  <c r="W103" i="3"/>
  <c r="P103" i="3"/>
  <c r="X103" i="3" s="1"/>
  <c r="X102" i="3"/>
  <c r="W102" i="3"/>
  <c r="P101" i="3"/>
  <c r="X101" i="3" s="1"/>
  <c r="I101" i="3"/>
  <c r="W101" i="3" s="1"/>
  <c r="W100" i="3"/>
  <c r="P100" i="3"/>
  <c r="W99" i="3"/>
  <c r="X99" i="3"/>
  <c r="W97" i="3"/>
  <c r="P97" i="3"/>
  <c r="X97" i="3" s="1"/>
  <c r="X96" i="3"/>
  <c r="W96" i="3"/>
  <c r="W94" i="3"/>
  <c r="P94" i="3"/>
  <c r="P93" i="3" s="1"/>
  <c r="I93" i="3"/>
  <c r="W93" i="3" s="1"/>
  <c r="X92" i="3"/>
  <c r="W92" i="3"/>
  <c r="O91" i="3"/>
  <c r="N91" i="3"/>
  <c r="M91" i="3"/>
  <c r="L91" i="3"/>
  <c r="K91" i="3"/>
  <c r="J91" i="3"/>
  <c r="X90" i="3"/>
  <c r="W90" i="3"/>
  <c r="X89" i="3"/>
  <c r="W89" i="3"/>
  <c r="X88" i="3"/>
  <c r="W88" i="3"/>
  <c r="X87" i="3"/>
  <c r="W87" i="3"/>
  <c r="X86" i="3"/>
  <c r="W86" i="3"/>
  <c r="W85" i="3"/>
  <c r="P85" i="3"/>
  <c r="X85" i="3" s="1"/>
  <c r="W84" i="3"/>
  <c r="P84" i="3"/>
  <c r="X84" i="3" s="1"/>
  <c r="X83" i="3"/>
  <c r="W83" i="3"/>
  <c r="W82" i="3"/>
  <c r="P82" i="3"/>
  <c r="X82" i="3" s="1"/>
  <c r="W81" i="3"/>
  <c r="P81" i="3"/>
  <c r="X81" i="3" s="1"/>
  <c r="W80" i="3"/>
  <c r="P80" i="3"/>
  <c r="X80" i="3" s="1"/>
  <c r="W79" i="3"/>
  <c r="P79" i="3"/>
  <c r="X79" i="3" s="1"/>
  <c r="W78" i="3"/>
  <c r="P78" i="3"/>
  <c r="X78" i="3" s="1"/>
  <c r="X77" i="3"/>
  <c r="W77" i="3"/>
  <c r="W76" i="3"/>
  <c r="P76" i="3"/>
  <c r="X76" i="3" s="1"/>
  <c r="X75" i="3"/>
  <c r="W75" i="3"/>
  <c r="W74" i="3"/>
  <c r="P74" i="3"/>
  <c r="X74" i="3" s="1"/>
  <c r="W73" i="3"/>
  <c r="P73" i="3"/>
  <c r="X73" i="3" s="1"/>
  <c r="W72" i="3"/>
  <c r="P72" i="3"/>
  <c r="X72" i="3" s="1"/>
  <c r="W71" i="3"/>
  <c r="P71" i="3"/>
  <c r="X71" i="3" s="1"/>
  <c r="I70" i="3"/>
  <c r="W70" i="3" s="1"/>
  <c r="P69" i="3"/>
  <c r="X69" i="3" s="1"/>
  <c r="I69" i="3"/>
  <c r="W69" i="3" s="1"/>
  <c r="W67" i="3"/>
  <c r="P67" i="3"/>
  <c r="X67" i="3" s="1"/>
  <c r="W66" i="3"/>
  <c r="P66" i="3"/>
  <c r="X66" i="3" s="1"/>
  <c r="I65" i="3"/>
  <c r="X63" i="3"/>
  <c r="W63" i="3"/>
  <c r="X62" i="3"/>
  <c r="W62" i="3"/>
  <c r="X61" i="3"/>
  <c r="W61" i="3"/>
  <c r="W60" i="3"/>
  <c r="P60" i="3"/>
  <c r="X60" i="3" s="1"/>
  <c r="X59" i="3"/>
  <c r="W59" i="3"/>
  <c r="W58" i="3"/>
  <c r="P58" i="3"/>
  <c r="X58" i="3" s="1"/>
  <c r="X57" i="3"/>
  <c r="W57" i="3"/>
  <c r="W56" i="3"/>
  <c r="P56" i="3"/>
  <c r="X56" i="3" s="1"/>
  <c r="W55" i="3"/>
  <c r="P55" i="3"/>
  <c r="X55" i="3" s="1"/>
  <c r="X54" i="3"/>
  <c r="W54" i="3"/>
  <c r="W53" i="3"/>
  <c r="P53" i="3"/>
  <c r="X53" i="3" s="1"/>
  <c r="X52" i="3"/>
  <c r="W52" i="3"/>
  <c r="W51" i="3"/>
  <c r="P51" i="3"/>
  <c r="X51" i="3" s="1"/>
  <c r="X50" i="3"/>
  <c r="W50" i="3"/>
  <c r="X49" i="3"/>
  <c r="W49" i="3"/>
  <c r="X48" i="3"/>
  <c r="W48" i="3"/>
  <c r="W47" i="3"/>
  <c r="P47" i="3"/>
  <c r="X47" i="3" s="1"/>
  <c r="W46" i="3"/>
  <c r="P46" i="3"/>
  <c r="X46" i="3" s="1"/>
  <c r="W45" i="3"/>
  <c r="P45" i="3"/>
  <c r="X45" i="3" s="1"/>
  <c r="X44" i="3"/>
  <c r="W44" i="3"/>
  <c r="W43" i="3"/>
  <c r="P43" i="3"/>
  <c r="X43" i="3" s="1"/>
  <c r="X42" i="3"/>
  <c r="W42" i="3"/>
  <c r="W41" i="3"/>
  <c r="P41" i="3"/>
  <c r="X41" i="3" s="1"/>
  <c r="X40" i="3"/>
  <c r="W40" i="3"/>
  <c r="W39" i="3"/>
  <c r="P39" i="3"/>
  <c r="X39" i="3" s="1"/>
  <c r="W38" i="3"/>
  <c r="P38" i="3"/>
  <c r="X38" i="3" s="1"/>
  <c r="W37" i="3"/>
  <c r="P37" i="3"/>
  <c r="X37" i="3" s="1"/>
  <c r="W36" i="3"/>
  <c r="P36" i="3"/>
  <c r="X36" i="3" s="1"/>
  <c r="W35" i="3"/>
  <c r="P35" i="3"/>
  <c r="X35" i="3" s="1"/>
  <c r="X34" i="3"/>
  <c r="W34" i="3"/>
  <c r="W33" i="3"/>
  <c r="P33" i="3"/>
  <c r="X33" i="3" s="1"/>
  <c r="X32" i="3"/>
  <c r="W32" i="3"/>
  <c r="W31" i="3"/>
  <c r="P31" i="3"/>
  <c r="X31" i="3" s="1"/>
  <c r="W30" i="3"/>
  <c r="P30" i="3"/>
  <c r="X30" i="3" s="1"/>
  <c r="W29" i="3"/>
  <c r="P29" i="3"/>
  <c r="X29" i="3" s="1"/>
  <c r="W28" i="3"/>
  <c r="P28" i="3"/>
  <c r="X28" i="3" s="1"/>
  <c r="X27" i="3"/>
  <c r="W27" i="3"/>
  <c r="W26" i="3"/>
  <c r="P26" i="3"/>
  <c r="X26" i="3" s="1"/>
  <c r="X25" i="3"/>
  <c r="W25" i="3"/>
  <c r="P24" i="3"/>
  <c r="X24" i="3" s="1"/>
  <c r="X23" i="3"/>
  <c r="W23" i="3"/>
  <c r="P22" i="3"/>
  <c r="T23" i="3" s="1"/>
  <c r="I22" i="3"/>
  <c r="W22" i="3" s="1"/>
  <c r="W21" i="3"/>
  <c r="P21" i="3"/>
  <c r="X21" i="3" s="1"/>
  <c r="P20" i="3"/>
  <c r="X20" i="3" s="1"/>
  <c r="W19" i="3"/>
  <c r="P19" i="3"/>
  <c r="X19" i="3" s="1"/>
  <c r="W18" i="3"/>
  <c r="P18" i="3"/>
  <c r="X18" i="3" s="1"/>
  <c r="W17" i="3"/>
  <c r="P17" i="3"/>
  <c r="X17" i="3" s="1"/>
  <c r="W16" i="3"/>
  <c r="P16" i="3"/>
  <c r="X16" i="3" s="1"/>
  <c r="W15" i="3"/>
  <c r="P15" i="3"/>
  <c r="X15" i="3" s="1"/>
  <c r="W14" i="3"/>
  <c r="P14" i="3"/>
  <c r="X14" i="3" s="1"/>
  <c r="W13" i="3"/>
  <c r="P13" i="3"/>
  <c r="X13" i="3" s="1"/>
  <c r="O12" i="3"/>
  <c r="N12" i="3"/>
  <c r="M12" i="3"/>
  <c r="L12" i="3"/>
  <c r="K12" i="3"/>
  <c r="J12" i="3"/>
  <c r="W11" i="3"/>
  <c r="P11" i="3"/>
  <c r="O10" i="3"/>
  <c r="N10" i="3"/>
  <c r="M10" i="3"/>
  <c r="J10" i="3"/>
  <c r="AB122" i="1"/>
  <c r="AB120" i="1"/>
  <c r="AB119" i="1"/>
  <c r="AB117" i="1"/>
  <c r="AB115" i="1"/>
  <c r="AB114" i="1"/>
  <c r="AB113" i="1"/>
  <c r="AB112" i="1"/>
  <c r="AB111" i="1"/>
  <c r="AB110" i="1"/>
  <c r="AB109" i="1"/>
  <c r="AB108" i="1"/>
  <c r="AB107" i="1"/>
  <c r="AB105" i="1"/>
  <c r="AB104" i="1"/>
  <c r="AB103" i="1"/>
  <c r="AB102" i="1"/>
  <c r="AB101" i="1"/>
  <c r="AB100" i="1"/>
  <c r="AB98" i="1"/>
  <c r="AB97" i="1"/>
  <c r="AB96" i="1"/>
  <c r="AB95" i="1"/>
  <c r="AB94" i="1"/>
  <c r="AB93" i="1"/>
  <c r="AB91" i="1"/>
  <c r="Y91" i="1"/>
  <c r="T90" i="1"/>
  <c r="T87" i="1" s="1"/>
  <c r="T82" i="1" s="1"/>
  <c r="P90" i="1"/>
  <c r="P87" i="1" s="1"/>
  <c r="K90" i="1"/>
  <c r="E90" i="1"/>
  <c r="E87" i="1" s="1"/>
  <c r="AB88" i="1"/>
  <c r="AB84" i="1"/>
  <c r="Y84" i="1"/>
  <c r="P83" i="1"/>
  <c r="K83" i="1"/>
  <c r="AB83" i="1" s="1"/>
  <c r="E83" i="1"/>
  <c r="S82" i="1"/>
  <c r="R82" i="1"/>
  <c r="Q82" i="1"/>
  <c r="O82" i="1"/>
  <c r="N82" i="1"/>
  <c r="M82" i="1"/>
  <c r="L82" i="1"/>
  <c r="J82" i="1"/>
  <c r="I82" i="1"/>
  <c r="H82" i="1"/>
  <c r="G82" i="1"/>
  <c r="F82" i="1"/>
  <c r="D82" i="1"/>
  <c r="AB81" i="1"/>
  <c r="AB80" i="1"/>
  <c r="AB78" i="1"/>
  <c r="AB77" i="1"/>
  <c r="P77" i="1"/>
  <c r="AB76" i="1"/>
  <c r="AB75" i="1"/>
  <c r="AB74" i="1"/>
  <c r="AB73" i="1"/>
  <c r="AB72" i="1"/>
  <c r="T71" i="1"/>
  <c r="AB71" i="1" s="1"/>
  <c r="AB70" i="1"/>
  <c r="T69" i="1"/>
  <c r="P68" i="1"/>
  <c r="P66" i="1" s="1"/>
  <c r="K68" i="1"/>
  <c r="K66" i="1" s="1"/>
  <c r="E68" i="1"/>
  <c r="E66" i="1" s="1"/>
  <c r="E62" i="1" s="1"/>
  <c r="AB67" i="1"/>
  <c r="T65" i="1"/>
  <c r="T63" i="1" s="1"/>
  <c r="AB64" i="1"/>
  <c r="P63" i="1"/>
  <c r="K63" i="1"/>
  <c r="AB61" i="1"/>
  <c r="AB60" i="1"/>
  <c r="I58" i="1"/>
  <c r="AB58" i="1" s="1"/>
  <c r="AB57" i="1"/>
  <c r="AB56" i="1"/>
  <c r="AB55" i="1"/>
  <c r="AB54" i="1"/>
  <c r="AB52" i="1"/>
  <c r="AB51" i="1"/>
  <c r="AB50" i="1"/>
  <c r="AB48" i="1"/>
  <c r="AB47" i="1"/>
  <c r="AB45" i="1"/>
  <c r="AB44" i="1"/>
  <c r="AB42" i="1"/>
  <c r="P15" i="1"/>
  <c r="AB41" i="1"/>
  <c r="AB40" i="1"/>
  <c r="AB38" i="1"/>
  <c r="AB36" i="1"/>
  <c r="AB35" i="1"/>
  <c r="AB33" i="1"/>
  <c r="AB32" i="1"/>
  <c r="AB31" i="1"/>
  <c r="AB30" i="1"/>
  <c r="AB28" i="1"/>
  <c r="AB27" i="1"/>
  <c r="AB25" i="1"/>
  <c r="AB24" i="1"/>
  <c r="AB23" i="1"/>
  <c r="AB21" i="1"/>
  <c r="AB20" i="1"/>
  <c r="AB18" i="1"/>
  <c r="AB16" i="1"/>
  <c r="T15" i="1"/>
  <c r="S15" i="1"/>
  <c r="R15" i="1"/>
  <c r="Q15" i="1"/>
  <c r="O15" i="1"/>
  <c r="N15" i="1"/>
  <c r="M15" i="1"/>
  <c r="L15" i="1"/>
  <c r="K15" i="1"/>
  <c r="J15" i="1"/>
  <c r="H15" i="1"/>
  <c r="G15" i="1"/>
  <c r="F15" i="1"/>
  <c r="E15" i="1"/>
  <c r="D15" i="1"/>
  <c r="AB13" i="1"/>
  <c r="AH15" i="1" l="1"/>
  <c r="AG82" i="1"/>
  <c r="X11" i="3"/>
  <c r="P10" i="3"/>
  <c r="T10" i="3" s="1"/>
  <c r="X93" i="3"/>
  <c r="Y93" i="3" s="1"/>
  <c r="X100" i="3"/>
  <c r="Y100" i="3" s="1"/>
  <c r="P98" i="3"/>
  <c r="S10" i="3"/>
  <c r="W65" i="3"/>
  <c r="K62" i="1"/>
  <c r="P62" i="1"/>
  <c r="D11" i="1"/>
  <c r="Y18" i="3"/>
  <c r="N11" i="1"/>
  <c r="S11" i="1"/>
  <c r="P82" i="1"/>
  <c r="E82" i="1"/>
  <c r="E11" i="1" s="1"/>
  <c r="F11" i="1"/>
  <c r="J11" i="1"/>
  <c r="G11" i="1"/>
  <c r="AB90" i="1"/>
  <c r="Y57" i="3"/>
  <c r="Y74" i="3"/>
  <c r="Y76" i="3"/>
  <c r="Y59" i="3"/>
  <c r="Y136" i="3"/>
  <c r="I12" i="3"/>
  <c r="Y52" i="3"/>
  <c r="O141" i="3"/>
  <c r="X94" i="3"/>
  <c r="Y94" i="3" s="1"/>
  <c r="Y77" i="3"/>
  <c r="Y81" i="3"/>
  <c r="Y83" i="3"/>
  <c r="Y85" i="3"/>
  <c r="Y96" i="3"/>
  <c r="Y101" i="3"/>
  <c r="Y116" i="3"/>
  <c r="Y120" i="3"/>
  <c r="Y122" i="3"/>
  <c r="Y126" i="3"/>
  <c r="Y132" i="3"/>
  <c r="Y133" i="3"/>
  <c r="Y29" i="3"/>
  <c r="Y37" i="3"/>
  <c r="Y41" i="3"/>
  <c r="Y46" i="3"/>
  <c r="Y48" i="3"/>
  <c r="Y62" i="3"/>
  <c r="L141" i="3"/>
  <c r="Y99" i="3"/>
  <c r="Y108" i="3"/>
  <c r="Y58" i="3"/>
  <c r="Y19" i="3"/>
  <c r="Y40" i="3"/>
  <c r="Y44" i="3"/>
  <c r="Y61" i="3"/>
  <c r="Y118" i="3"/>
  <c r="Y123" i="3"/>
  <c r="Y125" i="3"/>
  <c r="Y128" i="3"/>
  <c r="Y131" i="3"/>
  <c r="Y25" i="3"/>
  <c r="Y27" i="3"/>
  <c r="Y33" i="3"/>
  <c r="I98" i="3"/>
  <c r="W98" i="3" s="1"/>
  <c r="Y82" i="3"/>
  <c r="P95" i="3"/>
  <c r="X95" i="3" s="1"/>
  <c r="Y102" i="3"/>
  <c r="Y103" i="3"/>
  <c r="Y106" i="3"/>
  <c r="Y137" i="3"/>
  <c r="Y14" i="3"/>
  <c r="Y24" i="3"/>
  <c r="Y26" i="3"/>
  <c r="Y35" i="3"/>
  <c r="Y42" i="3"/>
  <c r="Y49" i="3"/>
  <c r="Y53" i="3"/>
  <c r="Y75" i="3"/>
  <c r="Y86" i="3"/>
  <c r="Y88" i="3"/>
  <c r="Y105" i="3"/>
  <c r="Y109" i="3"/>
  <c r="Y113" i="3"/>
  <c r="Y129" i="3"/>
  <c r="Y140" i="3"/>
  <c r="Y28" i="3"/>
  <c r="Y56" i="3"/>
  <c r="Y67" i="3"/>
  <c r="Y69" i="3"/>
  <c r="Y78" i="3"/>
  <c r="Y84" i="3"/>
  <c r="Y97" i="3"/>
  <c r="Y104" i="3"/>
  <c r="Y112" i="3"/>
  <c r="Y134" i="3"/>
  <c r="M141" i="3"/>
  <c r="Y13" i="3"/>
  <c r="Y20" i="3"/>
  <c r="Y21" i="3"/>
  <c r="J141" i="3"/>
  <c r="N141" i="3"/>
  <c r="Y15" i="3"/>
  <c r="Y32" i="3"/>
  <c r="Y38" i="3"/>
  <c r="Y39" i="3"/>
  <c r="Y43" i="3"/>
  <c r="Y45" i="3"/>
  <c r="Y55" i="3"/>
  <c r="Y66" i="3"/>
  <c r="Y71" i="3"/>
  <c r="Y79" i="3"/>
  <c r="Y80" i="3"/>
  <c r="Y90" i="3"/>
  <c r="Y107" i="3"/>
  <c r="Y111" i="3"/>
  <c r="Y124" i="3"/>
  <c r="Y127" i="3"/>
  <c r="Y130" i="3"/>
  <c r="Y11" i="3"/>
  <c r="Y16" i="3"/>
  <c r="Y17" i="3"/>
  <c r="Y23" i="3"/>
  <c r="Y30" i="3"/>
  <c r="Y31" i="3"/>
  <c r="Y34" i="3"/>
  <c r="Y36" i="3"/>
  <c r="Y47" i="3"/>
  <c r="Y50" i="3"/>
  <c r="Y51" i="3"/>
  <c r="Y54" i="3"/>
  <c r="Y60" i="3"/>
  <c r="Y63" i="3"/>
  <c r="I68" i="3"/>
  <c r="W68" i="3" s="1"/>
  <c r="Y72" i="3"/>
  <c r="Y73" i="3"/>
  <c r="Y87" i="3"/>
  <c r="Y89" i="3"/>
  <c r="Y92" i="3"/>
  <c r="Y110" i="3"/>
  <c r="Y114" i="3"/>
  <c r="Y117" i="3"/>
  <c r="Y119" i="3"/>
  <c r="Y121" i="3"/>
  <c r="Y135" i="3"/>
  <c r="Y115" i="3"/>
  <c r="X22" i="3"/>
  <c r="Y22" i="3" s="1"/>
  <c r="P12" i="3"/>
  <c r="T12" i="3" s="1"/>
  <c r="P65" i="3"/>
  <c r="K141" i="3"/>
  <c r="P70" i="3"/>
  <c r="X70" i="3" s="1"/>
  <c r="Y70" i="3" s="1"/>
  <c r="H11" i="1"/>
  <c r="L11" i="1"/>
  <c r="Q11" i="1"/>
  <c r="AB65" i="1"/>
  <c r="R11" i="1"/>
  <c r="O11" i="1"/>
  <c r="T66" i="1"/>
  <c r="AB69" i="1"/>
  <c r="K87" i="1"/>
  <c r="M11" i="1"/>
  <c r="I15" i="1"/>
  <c r="AB15" i="1" s="1"/>
  <c r="AB63" i="1"/>
  <c r="T68" i="1"/>
  <c r="AB68" i="1" s="1"/>
  <c r="AG15" i="1" l="1"/>
  <c r="AH62" i="1"/>
  <c r="AM62" i="1"/>
  <c r="AM15" i="1"/>
  <c r="W12" i="3"/>
  <c r="S12" i="3"/>
  <c r="I64" i="3"/>
  <c r="P91" i="3"/>
  <c r="T62" i="1"/>
  <c r="T11" i="1" s="1"/>
  <c r="AC62" i="1"/>
  <c r="AB66" i="1"/>
  <c r="P11" i="1"/>
  <c r="X98" i="3"/>
  <c r="Y98" i="3" s="1"/>
  <c r="I95" i="3"/>
  <c r="W95" i="3" s="1"/>
  <c r="Y95" i="3" s="1"/>
  <c r="P68" i="3"/>
  <c r="X12" i="3"/>
  <c r="Y12" i="3" s="1"/>
  <c r="X65" i="3"/>
  <c r="Y65" i="3" s="1"/>
  <c r="AB87" i="1"/>
  <c r="K82" i="1"/>
  <c r="AM82" i="1" s="1"/>
  <c r="I11" i="1"/>
  <c r="AG11" i="1" s="1"/>
  <c r="AC15" i="1"/>
  <c r="AH82" i="1" l="1"/>
  <c r="T91" i="3"/>
  <c r="X91" i="3"/>
  <c r="S64" i="3"/>
  <c r="W64" i="3"/>
  <c r="X68" i="3"/>
  <c r="Y68" i="3" s="1"/>
  <c r="P64" i="3"/>
  <c r="AB62" i="1"/>
  <c r="I91" i="3"/>
  <c r="S91" i="3" s="1"/>
  <c r="K11" i="1"/>
  <c r="AB11" i="1" s="1"/>
  <c r="AC82" i="1"/>
  <c r="AB82" i="1"/>
  <c r="AC11" i="1" l="1"/>
  <c r="AH11" i="1"/>
  <c r="X64" i="3"/>
  <c r="Y64" i="3" s="1"/>
  <c r="T64" i="3"/>
  <c r="I141" i="3"/>
  <c r="W141" i="3" s="1"/>
  <c r="W91" i="3"/>
  <c r="Y91" i="3" s="1"/>
  <c r="P141" i="3"/>
  <c r="X141" i="3" l="1"/>
  <c r="Y141" i="3"/>
</calcChain>
</file>

<file path=xl/sharedStrings.xml><?xml version="1.0" encoding="utf-8"?>
<sst xmlns="http://schemas.openxmlformats.org/spreadsheetml/2006/main" count="1402" uniqueCount="540">
  <si>
    <t xml:space="preserve">ОТЧЕТ </t>
  </si>
  <si>
    <t>об исполнении финансирования государственной программы Краснодарского края</t>
  </si>
  <si>
    <t>"Социальная поддержка граждан"</t>
  </si>
  <si>
    <t xml:space="preserve">наименование государственной программы </t>
  </si>
  <si>
    <t>за 2019 год</t>
  </si>
  <si>
    <t>Номер  мероп-риятия</t>
  </si>
  <si>
    <t>Наименование основного мероприятия, подпрограммы, мероприятия подпрограммы, ведомственной целевой программы</t>
  </si>
  <si>
    <t>Государственный заказчик, получатель субсидий (субвенций), ответственный за выполнение мероприятий, исполнитель</t>
  </si>
  <si>
    <t>Объем финансирования, предусмотренный государственной программой на текущий г., тыс. рублей</t>
  </si>
  <si>
    <t>Объем финансирования в тыс. рублей, предусмотренный на отчетную дату:</t>
  </si>
  <si>
    <t>Профинансировано (кассовое исполнение) в отчетном периоде, тыс. рублей</t>
  </si>
  <si>
    <t>Заключено государственных контрактов на отчетную дату, тыс. рублей</t>
  </si>
  <si>
    <t>Причины неполного кассого исполнения</t>
  </si>
  <si>
    <t>Непосредственный результат реализации мероприятия</t>
  </si>
  <si>
    <t xml:space="preserve">Отметка о выполнении мероприятия </t>
  </si>
  <si>
    <t xml:space="preserve">Причины невыполнения (несвоевременного выполнения) мероприятия </t>
  </si>
  <si>
    <t>уточненной сводной бюджетной росписью</t>
  </si>
  <si>
    <t>соглашениями с муниципальными образованиями</t>
  </si>
  <si>
    <t>федеральный бюджет</t>
  </si>
  <si>
    <t>краевой бюджет</t>
  </si>
  <si>
    <r>
      <t>краевой бюджет</t>
    </r>
    <r>
      <rPr>
        <i/>
        <vertAlign val="superscript"/>
        <sz val="28"/>
        <rFont val="Times New Roman"/>
        <family val="1"/>
        <charset val="204"/>
      </rPr>
      <t>6)</t>
    </r>
  </si>
  <si>
    <t>местный бюджет</t>
  </si>
  <si>
    <t>внебюджетные  источники</t>
  </si>
  <si>
    <t>наименование</t>
  </si>
  <si>
    <t>единица измерения</t>
  </si>
  <si>
    <t>плановое значение</t>
  </si>
  <si>
    <t>фактическое значение</t>
  </si>
  <si>
    <t>всего</t>
  </si>
  <si>
    <t>ВСЕГО 
по государственной программе, в том числе:</t>
  </si>
  <si>
    <t>Х</t>
  </si>
  <si>
    <t>Всего
по основным мероприятиям государственной программы, в том числе:</t>
  </si>
  <si>
    <t>1.1.1.1</t>
  </si>
  <si>
    <t>Финансовое обеспечение деятельности министерства труда и социального развития  Краснодарского края и управлений социальной защиты населения министерства  труда и социального развития Краснодарского края в муниципальных образованиях Краснодарского края</t>
  </si>
  <si>
    <t>министерство труда и социального развития Краснодарского края</t>
  </si>
  <si>
    <t>1.</t>
  </si>
  <si>
    <t>Всего по подпрограмме , "Развитие мер социальной поддержки отдельных категорий граждан" в том числе:</t>
  </si>
  <si>
    <t xml:space="preserve">Пенсии за выслугу лет лицам, замещавшим должности государственной гражданской службы Краснодарского края </t>
  </si>
  <si>
    <t>человек</t>
  </si>
  <si>
    <t>выполнено</t>
  </si>
  <si>
    <t>1.1.1.2</t>
  </si>
  <si>
    <t>Пособия отдельным категориям работников Краснодарского края в соответствии с Законом Краснодарского края                                                            от  21 июля 2005 г.                                                    № 921-КЗ "О государственной поддержке отдельных категорий работников Краснодарского края"</t>
  </si>
  <si>
    <t>не  выполнено</t>
  </si>
  <si>
    <t>1.1.1.3</t>
  </si>
  <si>
    <t>Дополнительное материальное обеспечение лиц, замещавших государственные должности Краснодарского края</t>
  </si>
  <si>
    <t>1.1.2.2</t>
  </si>
  <si>
    <t>Предоставление ежегодной денежной выплаты лицам, подвергшимся радиационным воздействиям, и их семьям в соответствии с Законом Краснодарского края                                                                               от 27 марта 2007 г.                                                                                                  № 1209-КЗ "О ежегодной денежной выплате отдельным категориям граждан, подвергшихся радиационным воздействиям, и их семьям"</t>
  </si>
  <si>
    <t>не выполнено</t>
  </si>
  <si>
    <t>1.1.2.3</t>
  </si>
  <si>
    <t>Предоставление отдельных мер социальной поддержки граждан, подвергшихся воздействию радиации (за исключением мер социальной поддержки, предусмотренных пунктами 1.1.2.2 и 1.1.3.3 настоящего раздела)</t>
  </si>
  <si>
    <t>заявительный характер выплаты пособий и компенсаций, предоставляется при наличии права на предоставление мер социальной поддержки граждан, подвергшимся воздействию радиации и  удостоверения, дающего право на меры социальной поддержки</t>
  </si>
  <si>
    <t>1.1.2.4</t>
  </si>
  <si>
    <t>Предоставление гражданам государственных единовременных пособий и ежемесячных денежных компенсаций  при возникновении поствакцинальных осложнений</t>
  </si>
  <si>
    <t xml:space="preserve"> выполнено</t>
  </si>
  <si>
    <t>1.1.2.5</t>
  </si>
  <si>
    <t>1.3</t>
  </si>
  <si>
    <t>1.1.3.2</t>
  </si>
  <si>
    <t>Предоставление субсидий на оплату жилого помещения и коммунальных услуг гражданам, расходы которых на оплату жилого помещения и коммунальных услуг превышают региональный стандарт максимально допустимой доли таких расходов, установленный в размере 22 процентов от совокупного дохода семьи</t>
  </si>
  <si>
    <t>семей</t>
  </si>
  <si>
    <t>заявительный характер выплаты пособий и компенсаций, зависит от доходов граждан, а также от установленных размеров региональных стандартов</t>
  </si>
  <si>
    <t>1.1.3.3</t>
  </si>
  <si>
    <t>Предоставление мер социальной поддержки по оплате жилищно - коммунальных услуг отдельным категориям граждан в соответствии сфедеральными законами от 24 ноября 1995 г.                                                                                                                               № 181-ФЗ "О социальной защите инвалидов в  Российской Федерации"; Законами Российской Федерации от 12 января 1995 г. № 5-ФЗ                                              "О ветеранах";                                                                               от 15 мая 1991 г.                                                                                          № 1244-1 "О социальной защите граждан, подвергшихся воздействию радиации вследствие катастрофы на Чернобыльской АЭС"</t>
  </si>
  <si>
    <t>заявительный характер выплаты пособий и компенсаций, зависит от установления льготного статуса, с учетом умерших и выбывших граждан</t>
  </si>
  <si>
    <t>1.1.3.4</t>
  </si>
  <si>
    <t>Предоставления мер социальной поддержки отдельных категорий граждан, проживающих на территории Краснодарского края, по оплате взносов на капитальный ремонт общего имущества собственников помещений в многоквартирном доме в соответствии с Законом Краснодарского края                                       от 28 декабря 2015 г.                                            № 3316-КЗ "О мерах социальной поддержки отдельных категорий граждан, проживающих на территории Краснодарского края, по оплате взносов на капитальный ремонт общего имущества собственников помещений в многоквартирном доме"</t>
  </si>
  <si>
    <t>1.1.3.5</t>
  </si>
  <si>
    <t>Компенсация расходов на
оплату жилого помещения и коммунальных услуг
ветеранам труда и ветеранам
военной службы, достигшим
возраста 60 и 55 лет
(соответственно мужчины и женщины), либо после
назначения им пенсии в
территориальных органах
Пенсионного фонда Российской Федерации,
жертвам политических
репрессий, достигшим
возраста 60 и 55 лет
(соответственно мужчины и женщины), либо являющимся
пенсионерами, постоянно
проживающим на территории
Краснодарского края (за
исключением мер социальной
поддержки, предусмотренных
подпунктом 1.1.3.1
настоящего пункта)</t>
  </si>
  <si>
    <t>1.1.4</t>
  </si>
  <si>
    <t>1.1.4.1</t>
  </si>
  <si>
    <t>Выплата ежемесячного пособия вдовам военнослужащих, лиц рядового и начальствующего состава органов внутренних дел и сотрудников органов федеральной службы безопасности, погибших при исполнении обязанностей военной службы (служебных обязанностей) в соответствии с Законом Краснодарского края                                                            от 5 ноября 2002 г.                                                                       № 537-КЗ "О ежемесячном пособи вдовам  военнослужащих, лиц рядового и начальствующего составаорганов внутренних дел и  сотрудников  органов Федеральной службы безопасности, погибших при исполнении обязанностей военной службы (служебных обязанностей)"</t>
  </si>
  <si>
    <t xml:space="preserve">заявительный характер выплаты пособий и компенсаций. Назначается вдовам,  не вступившим в новый брак после гибели (смерти) мужа. Ежемесячное пособие назначается на основании  документа, подтверждающего гибель (смерть) военнослужащего вследствие военной травмы, либо документа, подтверждающего, что военнослужащий погиб в плену или признан в установленном порядке пропавшим без вести в районах боевых действий (для вдов военнослужащих),  а также
документа, подтверждающего  гибель супруга при исполнении служебных обязанностей (для вдов лиц рядового и начальствующего состава органов внутренних дел и сотрудников органов федеральной службы безопасности)  </t>
  </si>
  <si>
    <t>1.1.4.2</t>
  </si>
  <si>
    <t>Предоставление ежемесячного пособия родителям военнослужащих, лиц рядового и начальствующего состава органов внутренних дел и сотрудников органов Федеральной службы безопасности, погибших при исполнении обязанностей военной службы (служебных обязанностей), в соответствии с Законом Краснодарского края                                                                  от 7 июня 2004 г.                                                                                          № 719-КЗ "О ежемесячном пособии родителям военнослужащих, лиц рядового и начальствующего состава органов внутренних дел и сотрудников органов Федеральной службы безопасности, погибших при исполнении обязанностей военной службы (служебных обязанностей)"</t>
  </si>
  <si>
    <t>1.1.4.3</t>
  </si>
  <si>
    <t>Социальная поддержка инвалидов боевых действий и членов семьи военнослужащих, погибщих при исполнении воинского долга</t>
  </si>
  <si>
    <t>1.5</t>
  </si>
  <si>
    <t>1.1.5.2</t>
  </si>
  <si>
    <t>1.1.5.4</t>
  </si>
  <si>
    <t>1.1.5.5</t>
  </si>
  <si>
    <t>Выплата гражданам пожилого возраста (достигшим возраста 60 и 55 лет (соответственно
мужчины и женщины) либо возраста, дающего право на страховую пенсию по старости в соответствии с частью 1 статьи 8
Федерального закона                                         от 28 декабря 2013 г.                                        № 400-ФЗ "О страховых пенсиях" и одиноким гражданам, страдающим хроническими заболеваниями, неспособным
удовлетворять свои
основные жизненные
потребности, получающим
медико-социальную помощь на дому, в государственных
медицинских организациях, в организациях социального
обслуживания, у граждан,
осуществляющих без
образования юридического лица предпринимательскую
деятельность в сфере
социального обслуживания, в целях льготного обеспечения
протезами, ортопедическими корригирующими изделиями,
слуховыми аппаратами (за
исключением мер социальной
поддержки, предусмотренных
подпунктом 1.1.5.3
настоящего пункта)</t>
  </si>
  <si>
    <t>заявительный характер выплаты пособий и компенсаций. Назначается гражданам пожилого возраста, достигшим 55 лет (женщины) и 60 лет (мужчины), и одиноким гражданам,  не имеющим инвалидности, при наличии медицинских показаний о нуждаемости  в протезно-ортопедических изделиях и слуховых аппаратах</t>
  </si>
  <si>
    <t>1.1.6.1</t>
  </si>
  <si>
    <t>Предоставление  лицу, взявшему на себя  обязательства осуществить погребение, социального пособия на погребение в Краснодарском крае, единовременной материальной помощи гражданам, понесшим расходы, связанные с погребением малоимущих</t>
  </si>
  <si>
    <t>1.1.6.2</t>
  </si>
  <si>
    <t>Возмещение лицу, взявшему на себя обязательства осуществлять погребение, затрат,связанных с погребением умерших реабилитированных лиц</t>
  </si>
  <si>
    <t>заявительный характер выплаты пособий и компенсаций, выплачивается в пределах гарантированного перечня ритуальных услуг, установленного на территории Краснодарского края, за вычетом суммы социального пособия на погребение (5945 рублей 26 копеек)</t>
  </si>
  <si>
    <t>1.1.7.2</t>
  </si>
  <si>
    <t>Предоставление единовременной денежной выплаты лицам, награжденным орденом                                                                  "За выдающийся вклад в развитие кубанского казачества"</t>
  </si>
  <si>
    <t>Выплата по постановлениям главы администрации                                                                                                                                                                                (губернатора) Краснодарского края</t>
  </si>
  <si>
    <t>1.1.7.3</t>
  </si>
  <si>
    <t>1.1.7.5</t>
  </si>
  <si>
    <t xml:space="preserve">Предоставление ежемесячной денежной выплаты гражданам, удостоенным званий Героев Кубани и Героев труда Кубани и единовременных денежных выплат в соответствии с частями 1 и 3 статьи 6 и статьей 7 Закона Краснодарского края                                                                             от 5 мая 2006 г. №1026-КЗ "О статусе Героев Кубани и Героев труда Кубани" </t>
  </si>
  <si>
    <t>1.1.7.6</t>
  </si>
  <si>
    <t>заявительный характер выплаты пособий и компенсаций, зависит от присвоения статуса "Герой труда Кубани" или "Герой Кубани", от выбора указанными гражданами получения льгот в натуральном виде и обращений граждан за предоставлением натуральных льгот (возмещением в связи с сооружением надгробия умершим Героям труда Кубани и Героям Кубани).</t>
  </si>
  <si>
    <t>1.1.7.7</t>
  </si>
  <si>
    <t xml:space="preserve">заявительный характер выплаты пособий и компенсаций, назначается министерством на основании документов, подтверждающих статус Героя  </t>
  </si>
  <si>
    <t>1.1.8.2</t>
  </si>
  <si>
    <t>1.1.8.3</t>
  </si>
  <si>
    <t>1.1.8.5</t>
  </si>
  <si>
    <t>тыс. чел.</t>
  </si>
  <si>
    <t>предоставление дополнительных мер социальной поддержки по оплате проезда не являются обязательными, носят заявительный характер обращений, зависит от нуждаемости граждан в пользовании льготным проездом, а также дохода и изменения величины прожиточного минимума, которая ежеквартально меняется, кроме того, с 01.11.2019 была увеличина льготная стоимость проездного документа. согласно анализу за период с августа по октябрь 2019 года среднее количество пользующихся правом льготного проезда увеличивалось на 6,1 тыс. чел. в месяц. После повышения стоимости льготных проездных документов увеличение количества граждан, пользующихся данной МСП снизилось в ноябре и декабре 2019 года до 3,9 тыс. чел. соответсвенно.</t>
  </si>
  <si>
    <t>1.1.8.6</t>
  </si>
  <si>
    <t>тыс.штук</t>
  </si>
  <si>
    <t>1.1.9.1</t>
  </si>
  <si>
    <t>Оказание государственной социальной помощи малоимущим семьям, малоимущим одиноко проживающим гражданам</t>
  </si>
  <si>
    <t xml:space="preserve">  выполнено</t>
  </si>
  <si>
    <t>1.1.9.2</t>
  </si>
  <si>
    <t>Предоставление дополнительных мер социальной поддержки в виде единовременной выплаты малоимущим семьям и малоимущим одиноко проживающим гражданам Краснодарского края на возмещение расходов по приобретению оборудования в связи с переходом на цифровое телерадиовещание</t>
  </si>
  <si>
    <t xml:space="preserve">заявительный характер выплаты пособий и компенсаций малоимущим семьям и малоимущим одиноко проживающим гражданам, имеющим право на назначение государственной социальной помощи в виде социального пособия в соответствии с Законом Краснодарского края от 9 июня 2010 г. № 1980-КЗ «О прожиточном минимуме и государственной социальной помощи в Краснодарском крае» предусмотрено предоставление единовременной выплаты после приобретения пользовательского оборудования для подключения к цифровому телерадиовещанию.
</t>
  </si>
  <si>
    <t>1.1.10.2</t>
  </si>
  <si>
    <t xml:space="preserve">Предоставление мер социальной поддержки по обеспечению жильем отдельных категорий граждан, установленных  федеральным законом                        от 12 января 1995 г.  № 5-ФЗ «О ветеранах» (пунктом 2 части 3 статьи 23.2), в соответствии 
с Указом Президента Российской Федерации от 7 мая 2008 г. № 714 «Об обеспечении жильем ветеранов Великой Отечественной войны 1941 –1945 годов»
</t>
  </si>
  <si>
    <t>1.1.10.3</t>
  </si>
  <si>
    <t>Остаток сложился в связи  с тем, что предоставленная гражданину единовременная денежная выплата не была реализована им в течение 9 месяцев со дня получения извещения.</t>
  </si>
  <si>
    <t>1.1.10.4</t>
  </si>
  <si>
    <t>0</t>
  </si>
  <si>
    <t xml:space="preserve">человек </t>
  </si>
  <si>
    <t>2.</t>
  </si>
  <si>
    <t>Всего по подпрограмме  "Модернизация и развитие социального обслуживания населения" в  том числе:</t>
  </si>
  <si>
    <t>1.1.1</t>
  </si>
  <si>
    <t>Организация профессионального образования и дополнительного профессионального образования работников государственных учреждений Краснодарского края, в том числе:</t>
  </si>
  <si>
    <t>казенных учреждений</t>
  </si>
  <si>
    <t>1.1.1.2.1</t>
  </si>
  <si>
    <t>предоставление субсидий государственным бюджетным и автономным учреждениям</t>
  </si>
  <si>
    <t>1.1.2.1</t>
  </si>
  <si>
    <t xml:space="preserve">Финансовое обеспечение деятельности государственных учреждений, функции и полномочия учредителя в отношении которых осуществляет министерство труда и социального развития Краснодарского края, в том числе: </t>
  </si>
  <si>
    <t>1.1.2.1.1</t>
  </si>
  <si>
    <t>казенные учреждения</t>
  </si>
  <si>
    <t>учреждений</t>
  </si>
  <si>
    <t>1.1.2.1.2</t>
  </si>
  <si>
    <t>предоставление субсидий государственным бюджетным и автономным учреждениям, в том числе:</t>
  </si>
  <si>
    <t>1.1.2.1.2.1</t>
  </si>
  <si>
    <t>на финансовое обеспечение выполнения ими государственного задания</t>
  </si>
  <si>
    <t>1.1.2.1.2.2</t>
  </si>
  <si>
    <t>на осуществление капитального ремонта</t>
  </si>
  <si>
    <t>1.1.2.1.2.3</t>
  </si>
  <si>
    <t>на предоставление мер социальной поддержки работников организаций социального обслуживания в соответствии с пунктом                                                        5 части 2 статьи 10 Закона Краснодарского края от 5 ноября 2014 г.  № 3051-КЗ "О социальном обслуживании населения на территории Краснодарского края"</t>
  </si>
  <si>
    <t>заявительный характер выплаты пособий и компенсаций</t>
  </si>
  <si>
    <t>Предоставление субсидий на осуществление капитального ремонта  зданий государственных бюджетных и автономных учреждений Краснодарского края, в том числе подготовка отдельных разделов проектной документации в целях проведения капитального ремонта</t>
  </si>
  <si>
    <t>Предоставление субсидий на оснащение государственных бюджетных и автономных учреждений Краснодарского края оборудованием, облегчающим уход за гражданами пожилого возраста и инвалидами, повышающими качество социальных услуг, в том числе:мебелью,                                         оборудованием для психологической поддержки, медицинским, компьютерным, технологическим,  бытовым, пищевым, прачечным, реабилитационным оборудованием (приобретение, монтаж, пусконаладочные работы)</t>
  </si>
  <si>
    <t>Предоставление субсидий на организацию работы мобильных бригад в государственных бюджетных и автономных учреждениях Краснодарского края, предоставляющих социальные  услуги на мобильной основе, для оказания неотложных социальных услуг пожилым людям и (или) инвалидам, в том числе на приобретение транспортных средств и оборудования</t>
  </si>
  <si>
    <t xml:space="preserve"> транспортные средства </t>
  </si>
  <si>
    <t>1.1.3.6</t>
  </si>
  <si>
    <t>Предоставле-ние субсидий государственным бюджетным и автономным учреждениям на организацию для граждан пожилого возраста и (или) инвалидов обучения в компьютерных классах и клубах на базе государственных бюджетных и автономных учреждений Краснодар-ского края</t>
  </si>
  <si>
    <t>компьютерных мест</t>
  </si>
  <si>
    <t>1.1.3.7</t>
  </si>
  <si>
    <t>Предоставление субсидий государственным бюджетным и автономным учреждениям на организацию социального туризма для граждан пожилого возраста и (или) инвалидов: проведение экскурсий, посещение памятных мест, учреждений культуры, исторических памятников</t>
  </si>
  <si>
    <t>1.1.3.8</t>
  </si>
  <si>
    <t>Предоставление субсидий государственным и автономным учреждениям на организацию приемной семьи для граждан пожилого возраста и инвалидов</t>
  </si>
  <si>
    <t>1.1.3.9</t>
  </si>
  <si>
    <t xml:space="preserve">технические средства </t>
  </si>
  <si>
    <t>1.1.3.11</t>
  </si>
  <si>
    <t>Предоставление субсидии государственному бюджетному учреждению социального обслуживания Краснодарского края на осуществление капитальных вложений в объект капитального  строительства государственной собственности "Реконструкция очистных сооружений                                                                                                                ГБУ СО КК"Терновский психоневрологический интернат", Тихорецкий район, ст. Терновская</t>
  </si>
  <si>
    <t>процент</t>
  </si>
  <si>
    <t>завершение проектно-изыскательских работ, 100 %</t>
  </si>
  <si>
    <t>1.1.3.13</t>
  </si>
  <si>
    <t>Предоставление
субсидий
государственным
бюджетным и
автономным
учреждениям на
приобретение
автотранспорта в
целях осуществления
доставки лиц старше
65 лет, проживающих
в сельской местности,
в медицинские
организации в рамках
региональногопроекта
Краснодарского края
"Разработка и
реализация
программы системной
поддержки и
повышения качества
жизни граждан
старшего поколения
Старшее поколение"</t>
  </si>
  <si>
    <t>транспортных средства</t>
  </si>
  <si>
    <t xml:space="preserve">22 
</t>
  </si>
  <si>
    <t>3</t>
  </si>
  <si>
    <t xml:space="preserve"> Всего по подпрограмме "Совершенствование социальной поддержки семьи и детей" в том числе:</t>
  </si>
  <si>
    <t>Финансовое обеспечение деятельности государственных учреждений социального обслуживания Краснодарского края, функции и полномочия учредителя в отношении которых осуществляет министерство труда и социального развития Краснодарского края, в том числе</t>
  </si>
  <si>
    <t>1.1.1.3.1</t>
  </si>
  <si>
    <t>1.1.1.3.2</t>
  </si>
  <si>
    <t>предоставление субсидий государственным  бюджетным и автономным учреждениям, в том числе:</t>
  </si>
  <si>
    <t>1.1.1.3.2.1</t>
  </si>
  <si>
    <t>1.1.1.3.2.2</t>
  </si>
  <si>
    <t>1.1.1.3.2.3</t>
  </si>
  <si>
    <t xml:space="preserve">на предоставление компенсации расходов педагогическим работникам государственных организаций, осуществляющих образовательную деятельность, проживающим и работающим в сельских населенных пунктах, рабочихпоселках (поселках городского типа) на территории Краснодарского края, за счет краевого бюджета на  оплату жилых помещений, отопления и освещения в соответствии с Законом  Краснодарского края                                                                          от 16 июля 2013 г.                                                                                                   № 2770-КЗ                                                                                    "Об образовании в Краснодарском крае"
</t>
  </si>
  <si>
    <t>Предоставление субсидий государственным автономным учреждениям на обеспечение детей первых шести месяцев жизни, родившихся не ранее 1 августа 2014 г. и находящихся на смешанном или искусственном вскармливании, из семей со среднедушевым доходом, размер которого не  превышает величины прожиточного минимума на душу населения, установленного в Краснодарском крае, по  заключению врача полноценным питанием посредством бесплатного предоставления специализированных продуктов детского питания  в соответствии с Законом Краснодарского края от 30 июня 1997 г. № 90-КЗ "Об охране здоровья населения Краснодарского края"</t>
  </si>
  <si>
    <t>заявительный характер выплаты пособий и компенсаций.</t>
  </si>
  <si>
    <t xml:space="preserve">Выплата пособия на ребенка в соответствии с Законом Краснодарского края от 15 декабря 2004 г.                                                                  № 807-КЗ "О пособии на ребенка"    
</t>
  </si>
  <si>
    <t>1.1.2.6</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</si>
  <si>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 № 81-ФЗ "О государственных пособиях гражданам, имеющим детей"</t>
  </si>
  <si>
    <t>1.1.2.9</t>
  </si>
  <si>
    <t>1.1.2.10</t>
  </si>
  <si>
    <t>Осуществление ежемесячной выплаты в связи с рождением (усыновлением) первого ребенка в соответствии с Федеральным законом от 28 декабря 2017 г.                                                                                                    № 418-ФЗ "О ежемесячных выплатах семьям, имеющим детей" в рамках регионального проекта Краснодарского края "Финансовая поддержка семей при рождении детей"</t>
  </si>
  <si>
    <t>1.1.3.1</t>
  </si>
  <si>
    <t xml:space="preserve">Изготовление медалей, удостоверений и футляров к ним для награждения медалью Краснодарского края "Родительская доблесть" </t>
  </si>
  <si>
    <t>комплектов</t>
  </si>
  <si>
    <t>Выплата единовременного денежного поощрения награжденным медалью Краснодарского края "Родительская доблесть"</t>
  </si>
  <si>
    <t>Выплата единовременного денежного пособия при усыновлении (удочерении) на территории Краснодарского края ребенка-сироты или ребенка, оставшегося без попечения родителей</t>
  </si>
  <si>
    <t>Ежегодная денежная выплата многодетным семьям</t>
  </si>
  <si>
    <t>Выплата единовременного пособия при всех формах устройства детей, лишенных родительского попечения, в семью</t>
  </si>
  <si>
    <t>Предоставление меры социальной поддержки в виде  материнского (семейного) капитала в рамках регионального проекта "Финансовая поддержка семей при рождении детей"</t>
  </si>
  <si>
    <t>Изготовление бланков удо-стоверений многодетной семьи</t>
  </si>
  <si>
    <t>штук</t>
  </si>
  <si>
    <t>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в соответствии с Законом Краснодарского края                                        от 15 декабря 2004 г.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t>
  </si>
  <si>
    <t xml:space="preserve">13 590
</t>
  </si>
  <si>
    <t xml:space="preserve"> не выполнено</t>
  </si>
  <si>
    <t>1.1.4.4</t>
  </si>
  <si>
    <t>Предоставление субвенций местным бюджетам муниципальных образований Краснодарского края в соответствии с Законом Краснодарского края от                    15 декабря 2004 г.                                                                                                                                                                      №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 на осуществление  отдельныхгосударственных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</si>
  <si>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1.1.4.5</t>
  </si>
  <si>
    <t>1.1.4.6</t>
  </si>
  <si>
    <t>существует 1 вакансия</t>
  </si>
  <si>
    <t>1.1.4.7</t>
  </si>
  <si>
    <t>Предоставление субвенций местным бюджетам муниципальных образований Краснодарского края для финансового обеспечения осуществления отдельных государственных полномочий по организации оздоровления и отдыха детей, переданных в соответствии с Законом Краснодарского края                                                                                                                                                               от 3 марта 2010 г.                                                                                                                                          № 1909-КЗ "О наделении органов местного самоуправления в Краснодарском крае государственными полномочиями Краснодарского края по организации оздоровления и отдыха детей"</t>
  </si>
  <si>
    <t>1.1.4.8</t>
  </si>
  <si>
    <t>Предоставление субвенций местным бюджетам муниципальных образований Краснодарского края на осуществление отдельных государственных полномочий по созданию и организации деятельности комиссий по делам несовершеннолетних и защите их прав в соответствии с  Законом Краснодарского края                                                                                  от 13 ноября 2006 г.                                                                        № 1132-КЗ "О комиссиях по делам несовершеннолет них и защите их прав в Краснодарском крае"</t>
  </si>
  <si>
    <t>1.1.5.1</t>
  </si>
  <si>
    <t>Осуществление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 в соответствии пунктом 3 статьи 25 Федерального закона                                                                                                от 24 июня 1999 г.                                                                                                № 120-ФЗ "Об основах системы профилактики безнадзорности и правонарушений несовершеннолетних"</t>
  </si>
  <si>
    <t>Численность перевезенных несовершеннолетних завит от фактической потребности в оказании услуг</t>
  </si>
  <si>
    <t>Выплата компенсаций в виде субсидий за предоставление социальных услуг (оказываемых детям с ограниченными возможностями здоровья, а также детям, находящимся в социально опасном положении, в трудной жизненной ситуации) поставщикам социальных услуг, включенным в реестр поставщиков социальных услуг и не участвующим в выполнении государственного задания (заказа) (за исключением выплаты компенсаций в виде субсидий, предусмотренных подпунктом 1.1.6.1 настоящего пункта)  услуг, включенным в реестр поставщиков социальных услуг и не участвующим в выполнении государственного задания (заказа) (за исключением выплаты компенсаций в виде субсидий, предусмотренных подпунктом 1.1.6.1 настоящего пункта)</t>
  </si>
  <si>
    <t xml:space="preserve">Ежемесячная выплата Героям Советского Союза, Героям Россий-ской Федерации, полным кавалерам ордена Славы, вдовам (вдовцам) Героев Советского Союза, Героев Российской Федерации и полных кавалеров ордена Славы в соответствии с Законом Краснодарского края от 30 апреля 2019 г. № 4015-КЗ
"О ежемесячной выплате Героям Советского Союза, Героям Российской Федерации, полным кавалерам ордена Славы, вдовам (вдовцам) Героев Советского Союза, Героев Российской Федерации и полных кавалеров ордена Славы"
</t>
  </si>
  <si>
    <t>ОТЧЕТ</t>
  </si>
  <si>
    <t>о достижении целевых показателей государственной программы Краснодарского края</t>
  </si>
  <si>
    <t>Номер целевого показателя</t>
  </si>
  <si>
    <t>Наименование целевого показателя</t>
  </si>
  <si>
    <t>Единица измерения</t>
  </si>
  <si>
    <t>Причины недостижения фактического значения показателя в отчетном периоде</t>
  </si>
  <si>
    <t>аналогичный отчетный период прошлого года</t>
  </si>
  <si>
    <t>текущий отчетный период</t>
  </si>
  <si>
    <t>факт</t>
  </si>
  <si>
    <t>план</t>
  </si>
  <si>
    <t>Государственная программа Краснодарского края  «Социальная поддержка граждан»</t>
  </si>
  <si>
    <t>1.1</t>
  </si>
  <si>
    <t>Число граждан, получивших документы на право пользования мерами социальной поддержки</t>
  </si>
  <si>
    <t>1.2</t>
  </si>
  <si>
    <t>Соотношение средней заработной платы социальных работников государственных учреждений со средней заработной платой в Краснодарском крае</t>
  </si>
  <si>
    <t>%</t>
  </si>
  <si>
    <t>Удельный вес детей-сирот и детей, оставшихся без попечения родителей, переданных на воспитание в семью (от общей численности вновь выявленных детей за отчетный период)</t>
  </si>
  <si>
    <t>1.4</t>
  </si>
  <si>
    <t>Доля государственных учреждений, предоставляющих информацию об энергосбережении и повышении энергетической эффективности (энергетические декларации) в электронном виде</t>
  </si>
  <si>
    <t>Доля государственных учреждений, оснащенных приборами учета тепловой энергии</t>
  </si>
  <si>
    <t>1.6</t>
  </si>
  <si>
    <t>Удельный вес учреждений социального обслуживания, основанный на иных формах собственности (кроме государственных учреждений), в общем количестве учреждений социального обслуживания всех форм собственности</t>
  </si>
  <si>
    <t>1.7</t>
  </si>
  <si>
    <t>Доля государственных бюджетных (автономных, казенных) учреждений социального обслуживания, подведомственных министерству труда и социального развития Краснодарского края, в отношении которых проведена независимая оценка качества оказания услуг, от общего их количества</t>
  </si>
  <si>
    <t>-</t>
  </si>
  <si>
    <t>1.8</t>
  </si>
  <si>
    <t xml:space="preserve">Удельный расход электрической энергии на снабжение государственных учреждений
</t>
  </si>
  <si>
    <t xml:space="preserve">кВт-ч/кв. м
</t>
  </si>
  <si>
    <t>1.9</t>
  </si>
  <si>
    <t xml:space="preserve">Удельный расход тепловой энергии на снабжение государственных учреждений
</t>
  </si>
  <si>
    <t xml:space="preserve">Гкал/кв. м
</t>
  </si>
  <si>
    <t xml:space="preserve">  1.10
</t>
  </si>
  <si>
    <t xml:space="preserve">Удельный расход холодной воды на снабжение государственных учреждений
</t>
  </si>
  <si>
    <t xml:space="preserve">куб. м/кв. м
</t>
  </si>
  <si>
    <t xml:space="preserve"> 1.11
</t>
  </si>
  <si>
    <t xml:space="preserve">Доля светодиодных источников света в освещении зданий от общего количества источников света в зданиях
</t>
  </si>
  <si>
    <t xml:space="preserve">%
</t>
  </si>
  <si>
    <t>1.12</t>
  </si>
  <si>
    <t xml:space="preserve">Доля зданий, строений, сооружений, оснащенных индивидуальными тепловыми пунктами с автоматическим регулированием температуры теплоносителя, находящихся на праве оперативного управления или ином законном основании, от общего количества указанных зданий, строений, сооружений
</t>
  </si>
  <si>
    <t>1.13</t>
  </si>
  <si>
    <t xml:space="preserve">Удовлетворенность получателей социальных услуг в оказанных социальных услугах, процентов
</t>
  </si>
  <si>
    <t>1.14</t>
  </si>
  <si>
    <t xml:space="preserve">Доля населения с денежными доходами ниже величины прожиточного минимума в Краснодарском крае в общей численности населения Краснодарского края, процентов
</t>
  </si>
  <si>
    <t>2.1</t>
  </si>
  <si>
    <t>Подпрограмма   «Развитие мер социальной поддержки отдельных категорий граждан»</t>
  </si>
  <si>
    <t>2.1.3</t>
  </si>
  <si>
    <t xml:space="preserve">Доля граждан, получивших меры социальной поддержки, в общей численности граждан, имеющих право на их получение и обратившихся за их получением
</t>
  </si>
  <si>
    <t>2.2</t>
  </si>
  <si>
    <t>Подпрограмма  «Модернизация и развитие социального обслуживания населения»</t>
  </si>
  <si>
    <t>2.2.1</t>
  </si>
  <si>
    <t>Доля пожилых граждан и инвалидов, получивших социальные услуги в учреждениях социального обслуживания населения, в общем числе граждан, обратившихся за получением социальных услуг в учреждениях социального обслуживания</t>
  </si>
  <si>
    <t>2.2.2</t>
  </si>
  <si>
    <t>Количество граждан пожилого возраста и инвалидов, пользующихся услугами сиделок</t>
  </si>
  <si>
    <t>2.2.3</t>
  </si>
  <si>
    <t>Количество выданных технических средств реабилитации (ТСР)</t>
  </si>
  <si>
    <t>единиц</t>
  </si>
  <si>
    <t>2.2.4</t>
  </si>
  <si>
    <t>Количество граждан, прошедших обучение в школе по уходу</t>
  </si>
  <si>
    <t>2.3</t>
  </si>
  <si>
    <t>Подпрограмма «Совершенствование социальной поддержки семьи и детей»</t>
  </si>
  <si>
    <t>2.3.1</t>
  </si>
  <si>
    <t>Удельный вес несовершеннолетних, возвращенных в физиологическую семью и переданных на воспитание в замещающие семьи (от общего числа несовершеннолетних, выведенных из учреждения после прохождения курса социальной реабилитации в государственных казенных учреждениях социального обслуживания Краснодарского края - социально-реабилитационных центрах для несовершеннолетних, нуждающихся в социальной реабилитации)</t>
  </si>
  <si>
    <t>Снижения показателя связано с увеличением численности воспитанников выведенных по другим формам устройства - предварительная опека, достигших совершеннолетия, выбывших к месту обучения после каникул и др.</t>
  </si>
  <si>
    <t>2.3.2</t>
  </si>
  <si>
    <t>Суммарный коэффициент рождаемости
(число детей на одну женщину)</t>
  </si>
  <si>
    <t>2.3.3</t>
  </si>
  <si>
    <t>Коэффициент рождаемости в Краснодарском крае возрастной группе 25-29 лет (число родившихся на 1000 женщин соответствующего возраста)</t>
  </si>
  <si>
    <t>2.3.4</t>
  </si>
  <si>
    <t>Коэффициент рождаемости в Краснодарском крае возрастной группе 30-34 лет (число родившихся на 1000 женщин соответствующего возраста)</t>
  </si>
  <si>
    <t xml:space="preserve">                                          </t>
  </si>
  <si>
    <t xml:space="preserve">  о выполнении плана реализации</t>
  </si>
  <si>
    <t xml:space="preserve">                                            </t>
  </si>
  <si>
    <t xml:space="preserve">              государственной программы Краснодарского края "Социальная поддержка граждан"</t>
  </si>
  <si>
    <t xml:space="preserve">                                                     </t>
  </si>
  <si>
    <r>
      <t xml:space="preserve">   за 2019 год</t>
    </r>
    <r>
      <rPr>
        <sz val="14"/>
        <color theme="0"/>
        <rFont val="Times New Roman"/>
        <family val="1"/>
        <charset val="204"/>
      </rPr>
      <t>.</t>
    </r>
  </si>
  <si>
    <t xml:space="preserve">Номер основного мероприятия, контрольного события, мероприятия </t>
  </si>
  <si>
    <t>Наименование подпрограммы, отдельного мероприятия, ведомственной целевой программы, контрольного события</t>
  </si>
  <si>
    <t xml:space="preserve">Статус </t>
  </si>
  <si>
    <t>Ответственный за реализацию мероприятия, выполнение контрольного события</t>
  </si>
  <si>
    <t>Плановый срок начала реализации мероприятия</t>
  </si>
  <si>
    <t xml:space="preserve">Плановый срок окончания реализации мероприятия, наступления контрольного события </t>
  </si>
  <si>
    <t xml:space="preserve">Фактический срок начала реализации мероприятия </t>
  </si>
  <si>
    <t xml:space="preserve">Фактический срок окончания реализации мероприятия              наступления контрольного события </t>
  </si>
  <si>
    <t>Поквартальное распределение прогноза кассовых выплат из краевого бюджета, тыс.рублей</t>
  </si>
  <si>
    <t xml:space="preserve">Причины несоблюдения планового срока реализации, неисполнения финансирования и меры по исполнению мероприятия или контрольного события </t>
  </si>
  <si>
    <t>I</t>
  </si>
  <si>
    <t>II</t>
  </si>
  <si>
    <t>III</t>
  </si>
  <si>
    <t>IV</t>
  </si>
  <si>
    <t xml:space="preserve">Основное мерориятие </t>
  </si>
  <si>
    <t xml:space="preserve">09.01.2019 
</t>
  </si>
  <si>
    <t xml:space="preserve">31.12.2019
</t>
  </si>
  <si>
    <t xml:space="preserve">начальник 
планово-финансового отдела 
Печонова Е.И.
</t>
  </si>
  <si>
    <t>Подпрограмма № 1 "Развитие мер социальной поддержки отдельных категорий граждан"</t>
  </si>
  <si>
    <t>начальник 
планово-финансового отдела 
Печонова Е.И.,
начальник 
отдела организации назначения и выплаты государственных гарантий и компенсаций
Пономаренко Н.Ю.</t>
  </si>
  <si>
    <t>Пособия отдельным категориям работников Краснодарского края в соответствии с Законом Краснодарского края от 21 июля 2005 г.                                                                  № 921-КЗ                                           "О государственной поддержке отдельных категорий работников Краснодарского края"</t>
  </si>
  <si>
    <t xml:space="preserve">начальник 
планово-финансового отдела 
Печонова Е.И.,
начальник 
отдела организации назначения и выплаты государственных гарантий и компенсаций
Пономаренко Н.Ю.
</t>
  </si>
  <si>
    <t>Дополнительное; материальное обеспечение лиц, замещавших государственные должности Краснодарского края</t>
  </si>
  <si>
    <t>Предоставление ежегодной денежной выплаты лицам, подвергшимся радиационным воздействиям, и их семьям в соответствии с Законом Краснодарского края от 27 марта 2007 г.                        № 1209-КЗ "О ежегодной денежной выплате отдельным категориям граждан, подвергшихся радиационным воздействиям, и их семьям"</t>
  </si>
  <si>
    <t>Предоставление отдельных мер социальной поддержки граждан, подвергшихся воздействию радиации (за исключением мер социальной поддержки, предусмотренных подпунктами 1.1.2.2 и 1.1.3.3 настоящего раздела)</t>
  </si>
  <si>
    <t>Предоставление гражданам государственных единовременных пособий и ежемесячных денежных компенсаций при возникновении поствакцинальных осложнений</t>
  </si>
  <si>
    <t>Ежемесячные денежные выплаты ветеранам труда и ветеранам военной службы, достигшим возраста 60 и 55 лет (соответственно мужчины и женщины), либо после назначения им пенсии в территориальных органах Пенсионного фонда Российской Федерации, жертвам политических репрессий, достигшим возраста 60 и 55 лет (соответственно мужчины и женщины), либо являющимся пенсионерами, труженикам тыла, – жителям  Краснодарского края</t>
  </si>
  <si>
    <t>Предоставление субсидий на оплату жилого помещения и коммунальных услуг гражданам, расходы которых на оплату жилого помещения и коммунальных услуг превышают региональный стандарт максимально допустимой доли таких расходов, установленный в размере 22 процентов от совокупного дохода семьи</t>
  </si>
  <si>
    <t xml:space="preserve">начальник 
планово-финансового отдела 
Печонова Е.И.,  начальник 
отдела организации 
адресного 
предоставления льгот и субсидий 
Ролик Н.И.
</t>
  </si>
  <si>
    <t xml:space="preserve">Предоставление мер социальной поддержки по оплате жилищно-коммунальных услуг отдельным категориям граждан в соответствии с Федеральным законом                                                                                                                     от 24 ноября 1995 г.                     № 181-ФЗ "О социальной защите инвалидов в Россий-ской Федерации"; Законами Российской Федерации от 12 января 1995 г. № 5-ФЗ                                        "О ветеранах"                                 от 15 мая 1991 г.                                                                 № 1244-1 "О социальной защите граждан, подвергшихся воздействию радиации вследствие катастрофы на Чернобыльской АЭС"
</t>
  </si>
  <si>
    <t>Предоставление мер социальной поддержки отдельным категориям граждан, проживающим на территории Краснодарского края, по оплате взносов на капитальный ремонт общего имущества собственников помещений в многоквартирном доме в соответствии с Законом Краснодарского края                                                                                 от 28 декабря 2015 г.                             № 3316-КЗ "О мерах, социальной поддержки отдельных категорий граждан, проживающих на территории Краснодарского края, по оплате взносов на капитальный ремонт общего имущества собственников помещений в многоквартирном доме"</t>
  </si>
  <si>
    <t>начальник 
планово-финансового отдела 
Печонова Е.И.,  начальник 
отдела организации 
адресного 
предоставления льгот и субсидий 
Ролик Н.И.</t>
  </si>
  <si>
    <t xml:space="preserve">Компенсация расходов на оплату жилого помещения и коммунальных услуг ветеранам труда и ветеранам военной службы, достигшим возраста, дающего право на страховую пенсию по старости в соответствии с Федеральным законом                                       "О страховых пенсиях", жертвам политических репрессий,  постоянно проживающим на территории Краснодарского края </t>
  </si>
  <si>
    <t>Социальная поддержка военнослужащих, родителей и вдов военнослужащих, лиц рядового и начальствующего состава органов внутренних дел и сотрудников органов федеральной службы безопасности</t>
  </si>
  <si>
    <t xml:space="preserve">Выплата ежемесячного пособия вдовам военнослужащих, лиц рядового и начальствующего состава органов внутренних дел и сотрудников органов Федеральной службы безопасности, погибших при исполнении обязанностей военной службы (служебных обязанностей) в соответствии с Законом Краснодарского края                                                                                                           от 5 ноября 2002 г.                                    № 537-КЗ                                             "О ежемесячном пособии вдовам военнослужащих, лиц рядового и начальствующего состава органов внутренних дел и сотрудников органов Федеральной службы безопасности, погибших при исполнении обязанностей военной службы (служебных обязанностей)"  </t>
  </si>
  <si>
    <t xml:space="preserve">начальник планово-финансового отдела 
Печонова Е.И.,
начальник 
отдела организации назначения и 
выплаты государственных
гарантий и компенсаций 
Пономаренко Н.Ю. 
</t>
  </si>
  <si>
    <t xml:space="preserve">начальник планово-финансового отдела 
Печонова Е.И.,
начальник 
отдела организации назначения и 
выплаты государственных
гарантий и компенсаций 
Пономаренко Н.Ю. </t>
  </si>
  <si>
    <t>Социальная поддержка инвалидов боевых действий и членов семей военнослужащих, погибших при исполнении воинского долга</t>
  </si>
  <si>
    <t xml:space="preserve">начальник 
планово-финансового отдела 
Печонова Е.И.,  начальник
отдела 
организации 
адресного                              предоставления льгот и субсидий 
Ролик Н.И. 
</t>
  </si>
  <si>
    <t>Предоставление денежной компенсации за бензин, ремонт, техническое обслуживание транспортных средств и запасные части к ним некоторым категориям инвалидов из числа ветеранов в соответствии с Законом Краснодарского края                                                            от 29 апреля 2008 г.                                      № 1457-КЗ                                                                                                     "О компенсации расходов, связанных с эксплуатацией транспортных средств, некоторым категориям жителей Краснодарского края"</t>
  </si>
  <si>
    <t xml:space="preserve">Предоставление инвалидам (в том числе детям-инвалидам), имеющим транспортные средства в соответствии с медицинскими показаниями, или их законным представителям компенсации страховых премий по договору обязательного страхования гражданской ответственности владельцев транспортных средств в соответствии с Федеральным законом                                                                                   от 25 апреля 2002 г.                           № 40-ФЗ "Об обязательном страховании гражданской ответственности владельцев транспортных средств" </t>
  </si>
  <si>
    <t xml:space="preserve">09.01.2019 
</t>
  </si>
  <si>
    <t xml:space="preserve">Выплата гражданам пожилого возраста (достигшие возраста 60 и 55 лет (соответственно мужчины и женщины) либо возраста, дающего право на страховую пенсию по старости в соответствии с частью 1 статьи 8 Федерального закона                                                                                                      от 28 декабря 2013 г.                                                                № 400-ФЗ "О страховых пенсиях") и одиноким гражданам, страдающим хроническими заболеваниями, неспособным удовлетворять свои основные жизненные потребности, </t>
  </si>
  <si>
    <t xml:space="preserve">09.01.2019 
</t>
  </si>
  <si>
    <t>получающим медико-социальную помощь на дому, в учреждениях государственной и муниципальной систем здравоохранения, в учреждениях системы социальной защиты населения, в целях  льготного обеспечения протезами, ортопедическими корригирующими изделиями, слуховыми аппаратами</t>
  </si>
  <si>
    <t xml:space="preserve"> Предоставление лицу, взявшему на себя обязательства осуществить погребение, социального пособия на погребение в Краснодарском крае, единовременной материальной помощи гражданам, понесшим расходы, связанные с погребением малоимущих</t>
  </si>
  <si>
    <t>Возмещение лицу, взявшему на себя обязательства осуществлять погребение, затрат, связанных с погребением умерших реабилитированных лиц</t>
  </si>
  <si>
    <t>Предоставление единовременной денежной выплаты лицам, награжденным орденом "За выдающийся вклад в развитие кубанского казачества"</t>
  </si>
  <si>
    <t xml:space="preserve">09.01.2019
</t>
  </si>
  <si>
    <t>Предоставление ежегодной денежной выплаты лицам, награжденным нагрудными знаками "Почетный донор России", "Почетный донор СССР" в соответствии с Федеральным законом от 20 июля 2012 г.                                                          № 125-ФЗ "О донорстве крови и ее компонентов"</t>
  </si>
  <si>
    <t>Предоставление субсидий юридическим лицам, индивидуальным предпринимателям (за исключением государственных (муниципальных) учреждений) в целях возмещения недополученных доходов в связи с оказанием услуг (выполнением работ) гражданам, проживающим на территории Краснодарского края, имеющим право на льготы, указанные в частях  1-3 статьи 4, части 2 статьи 6 Закона Краснодарского края      от 5 мая 2006 г.                  № 1026-КЗ "О статусе Героев Кубани и Героев труда Кубани"</t>
  </si>
  <si>
    <t>Предоставление юридическим лицам, индивидуальным предпринимателям (за исключением государственных (муниципальных) учреждений) в целях возмещения недополученных доходов в связи с оказанием услуг (выполнением работ) гражданам, проживающим на территории Краснодарского края, имеющим право на льготы, указанные в частях 1 - 3 статьи 4, части 2 статьи 6 Закона Краснодарского края                                                     от 5 мая 2006 г.                                                                   № 1026-КЗ "О статусе Героев Кубани и Героев труда Кубани"</t>
  </si>
  <si>
    <t xml:space="preserve">09.01.2019
</t>
  </si>
  <si>
    <t>Ежемесячная выплата Героям Советского Союза, Героям Российской Федерации, полным кавалерам ордена Славы, вдовам (вдовцам) Героев Советского Союза, Героев Российской Федерации и полных кавалеров ордена Славы в соответствии с Законом Краснодарского края от 30 апреля 2019 г. № 4015-КЗ "О ежемесячной вы-плате Героям Советского Союза, Героям Российской Федерации, полным кавалерам ордена Славы, вдовам (вдовцам) Героев Советского Союза, Героев Российской Федерации и полных кавалеров ордена Славы"</t>
  </si>
  <si>
    <t xml:space="preserve">Предоставление дополнительной меры социальной поддержки  по оплате проезда на автомобильном транс-порте общего пользования в междугородном сообще-нии и поездах дальнего следования
к месту реабилитации (туда и обратно) инвали-дам по зрению и лицам, сопровождающим инва-лидов по зрению                              1 группы, при их сопровождении 
к месту реабилитации (туда и обратно) и от места реабилитации (туда и обратно)
</t>
  </si>
  <si>
    <t>Предоставление пособий на оплату проезда лицам, нуждающимся в проведении гемодиализа в соответствии с Законом Краснодарского края                                                                                                                          от 6 февраля 2008 г.                                                                                        № 1388-КЗ "О выплате пособий на оплату проезда лицам, нуждающимся в проведении гемодиализа"</t>
  </si>
  <si>
    <t xml:space="preserve">09.01.2019  
</t>
  </si>
  <si>
    <t>Предоставление субсидий юридическим лицам (за исключением субсидий государственным (муниципальным) учреждениям), индивидуальным предпринимателям в це-лях возмещения недопо-лученных доходов в связи с оказанием услуг по перевозке на городском наземном электрическом транспорте, автомобильном транспорте общего пользования на муниципальных маршру-тах регулярных перево-зок в городском,</t>
  </si>
  <si>
    <t xml:space="preserve">начальник 
планово-финансового отдела 
Печонова Е.И.,  начальник
отдела 
организации 
адресного                              предоставления льгот и субсидий 
Ролик Н.И. </t>
  </si>
  <si>
    <t xml:space="preserve">пригородном, междугородном          сообщениях, межмуниципальных маршрутах регулярных перевозок в пригородном сообщении, а также на смежных межрегио-нальных маршрутах регулярных перевозок в пригородном сообщении, начальные и конечные остановочные пункты которых расположены в границах Крас-нодарского края, железнодорожном транспорте пригородного сообщения отдельных категорий жителей Краснодарского края в соответствии с Законом Краснодарского края от 13 февраля 2006 г. № 987-КЗ «О дополнительных мерах социальной поддержки 
по оплате проезда 
отдельных категорий жителей Краснодарского края на 2006 –2023 годы» (за исключением мер социальной поддержки, предусмотренных подпунктом 1.1.8.1 настоящего пункта)
</t>
  </si>
  <si>
    <t xml:space="preserve">Обеспечение изготовления талонов 
и проездных документов 
в целях реализации дополнительных мер 
социальной поддержки
по оплате проезда 
отдельных категорий жителей Краснодарского края, установленных Законом Краснодар-ского края 
от 13 февраля 2006 г.
№ 987-КЗ 
«О дополнительных 
мерах социальной 
поддержки по оплате проезда отдельных категорий жителей Краснодарского края на 2006 – 2023 годы» (за исключением мер социал-ной поддержки, пред-смотренных подпунктом 1.1.8.4 настоящего пункта)
                             </t>
  </si>
  <si>
    <t xml:space="preserve">01.04.2019  
</t>
  </si>
  <si>
    <t xml:space="preserve">Предоставление мер социальной поддержки по обеспечению жильем отдельных категорий граждан, установленных Федеральными законами 
от 12 января 1995 г. 
№ 5-ФЗ «О ветеранах» 
(пунктом 2 части 3 статьи 23.2), в соответствии с Указом Президента Российской Федерации от 7 мая 2008 г. № 714 «Об обеспечении жильем ветеранов Великой Отечественной войны 1941 – 1945 годов»
</t>
  </si>
  <si>
    <t xml:space="preserve">начальник 
планово-финансового отдела
Печонова Е.И.,
начальник 
отдела по
делам 
ветеранов
Чернышева Е.В. 
</t>
  </si>
  <si>
    <t xml:space="preserve">09.01.2019   
</t>
  </si>
  <si>
    <t xml:space="preserve">Предоставление мер социальной поддержки по обеспечению жильем за счет средств федерального бюджета отдельных категорий граждан, установленных Федеральным законом от 12 января 1995 г. № 5-ФЗ «О ветеранах» (пунктом 3 части 3 статьи 23.2) (за исклю-чением мер социальной поддержки, предусмотренных под-пунктом 1.1.10.1 настоящего пункта)
</t>
  </si>
  <si>
    <t xml:space="preserve">начальник 
планово-финансового отдела
Печонова Е.И.,
начальник 
отдела по
делам 
ветеранов
Чернышева Е.В. 
</t>
  </si>
  <si>
    <t xml:space="preserve">01.04.2019 
</t>
  </si>
  <si>
    <t xml:space="preserve">Предоставление мер социальной поддержки по обеспечению жильем за счет средств феде-рального бюджета отдельных категорий граждан, установленных Федеральным законом 
от 24 ноября 1995 г. 
№ 181-ФЗ «О социальной защите инвалидов в Российской Федерации» (статья 28.2) 
(за исключением мер социальной поддержки, предусмотренных подпунктом 1.1.10.1 нас-тоящего пункта)
</t>
  </si>
  <si>
    <t xml:space="preserve">Контрольное событие 1.1                                                                                                Оформление документов на право пользование мерами 
социальной поддержки отдельным категориям граждан, по вопросам отнесенным к компетенции органов государственной власти Краснодарского края
</t>
  </si>
  <si>
    <t>управления со-циальной защиты населения Краснодарского края</t>
  </si>
  <si>
    <t xml:space="preserve">Контрольное событие 1.2
Оказание мер социальной поддержки отдельным категориям граждан
</t>
  </si>
  <si>
    <t xml:space="preserve">начальник 
планово-финансового отдела Печонова Е.И.,  начальник отдела по
делам ветеранов 
Чернышева Е.В.,
начальник отдела организации назначе-ния и выплаты госу-дарственных гарантий и компенсаций 
Пономаренко Н.Ю.,
начальник отдела организации адресно-го предоставления льгот и субсидий 
Ролик Н.И.
</t>
  </si>
  <si>
    <t>Подпрограмма № 2 "Модернизация и развитие социального обслуживания населения"</t>
  </si>
  <si>
    <t xml:space="preserve">начальник 
планово-финансового отдела
Печонова Е.И.
</t>
  </si>
  <si>
    <t>Финансовое обеспечение деятельности государственных учреждений, функции и полномочия учредителя в отношении которых осуществляет министерство труда и социального развития Краснодарского края, в том числе:</t>
  </si>
  <si>
    <t>на предоставление мер социальной поддержки работников организаций социального обслуживания в соответствии с пунктом 5 части 2 статьи 10 Закона Краснодарского края                                                                                         от 5 ноября 2014 г.                                                                                                                                № 3051-КЗ                                        "О социальном обслуживании населения на территории Краснодарского края"</t>
  </si>
  <si>
    <t>Предоставление субсидий на осуществление капитального ремонта зданий государственных бюджетных и автономных учреждений  Краснодарского края, в том числе подготовка отдельных разделов проектной документации в целях проведения капитального ремонта</t>
  </si>
  <si>
    <t xml:space="preserve">начальник 
отдела по
вопросам 
капитального 
ремонта и строительства 
Ярошенко Н.Н.
</t>
  </si>
  <si>
    <t xml:space="preserve">30.09.2019
</t>
  </si>
  <si>
    <t>Предоставление субсидий на оснащение государственных бюджетных и автономных учреждений Краснодарского края оборудованием, облегчающим уход за гражданами пожилого возраста и инвалидами, повышающими качество социальных услуг, в том числе: мебелью, оборудованием для психологической поддержки, медицинским, компьютерным, технологическим, бытовым, пищевым, прачечным, реабилитационным оборудованием (приобретение, монтаж, пусконаладочные работы)</t>
  </si>
  <si>
    <t xml:space="preserve">начальник 
планово-финансового отдела 
Печонова Е.И.,
Начальник
отдела организации деятельности домов-интернатов 
Талькова Т.Н.
</t>
  </si>
  <si>
    <t xml:space="preserve">01.07.2019 
</t>
  </si>
  <si>
    <t>Предоставление субсидий на организацию работы мобильных бригад в государственных бюджетных и автономных учреждениях Краснодарского края, предоставляющих социальные услуги на мобильной основе, для оказания неотложных социальных услуг пожилым людям и (или) инвалидам, в том числе на приобретение транспортных средств и оборудования</t>
  </si>
  <si>
    <t xml:space="preserve">начальник 
планово-финансового отдела 
Печонова Е.И.,
начальник 
отдела организации 
социального 
обслуживания 
Драбовская Ю.А.
</t>
  </si>
  <si>
    <t xml:space="preserve">30.06.2019
</t>
  </si>
  <si>
    <t>Предоставление субсидий государственным бюджетным и автономным учреждениям на организацию для граждан пожилого возраста и (или) инвалидов обучения в компьютерных классах и клубах на базе государственных бюджетных и автономных учреждений Краснодарского края</t>
  </si>
  <si>
    <t xml:space="preserve">начальник 
планово-финансового отдела 
Печонова Е.И.,
начальник 
отдела организации 
социального 
обслуживания 
Драбовская Ю.А.
</t>
  </si>
  <si>
    <t>Предоставление субсидий государственным бюджетным и автономным учреждениям на организацию социального туризма для граждан пожилого возраста: и (или) инвалидов: проведение экскурсий, посещение памятных мест, учреждений культуры, исторических памятников</t>
  </si>
  <si>
    <t>Предоставление субсидий государственным бюджетным и автономным учреждениям на организацию приемной семьи для граждан пожилого возраста и инвалидов</t>
  </si>
  <si>
    <t>Предоставление субсидий государственным бюджетным и автономным учреждениям для обеспечения граждан современными средствами и предметами ухода за пожилыми людьми на условиях временного пользования через государственные бюджетные и автономные учреждения социального обслуживания Краснодарского края, подведомственные министерству труда и  социального развития Краснодарского края</t>
  </si>
  <si>
    <t>Предоставление субсидии государственному бюджетному учреждению социального обслуживания Краснодарского края на осуществление капитальных вложений в объект капитального строительства государственной собственности "Реконструкция очистных сооружений ГБУ СО КК Терновский психоневрологический интернат, Тихорецкий район, ст. Терновская"</t>
  </si>
  <si>
    <t xml:space="preserve">начальник 
планово-финансового отдела 
Печонова Е.И.,
начальник 
отдела по
вопросам 
капитального 
ремонта и строительства 
Ярошенко Н.Н.
</t>
  </si>
  <si>
    <t>1.1.3.14</t>
  </si>
  <si>
    <t xml:space="preserve">Предоставление
субсидий
государственным
бюджетным и
автономным
учреждениям на
приобретение
автотранспорта в
целях осуществления
доставки лиц старше
65 лет, проживающих
в сельской местности,
в медицинские
организации в рамках
региональногопроекта
Краснодарского края
"Разработка и
реализация
программы системной
поддержки и
повышения качества
жизни гражданстаршего поколения "Старшее поколение"
</t>
  </si>
  <si>
    <t xml:space="preserve">начальник 
планово-финансового отдела 
Печонова Е.И.,
начальник 
отдела организации 
социального 
обслуживания 
Драбовская Ю.А.
</t>
  </si>
  <si>
    <t xml:space="preserve">Контрольное событие 2.1
Рост соотношения средней заработной платы социальных работников государственных учреждений, функции и полномочия учредителя в отношении которых осуществляет и социального развития Краснодарского края со средней заработной платой в Краснодарском края
</t>
  </si>
  <si>
    <t xml:space="preserve">начальник планово-финансового отдела 
Печонова Е.И.
</t>
  </si>
  <si>
    <t xml:space="preserve">Контрольное событие 2.2
Завершение проектно-изыскательных работ для реконструкции очистных сооружений
в ГБУ СО КК «Терновский психоневрологический интернат», 
Тихорецкий район,
 ст. Терновская
</t>
  </si>
  <si>
    <t xml:space="preserve">начальник планово-финансового отдела 
Печонова Е.И.,
начальник 
отдела по
вопросам 
капитального 
ремонта и строительства Ярошенко Н.Н.
</t>
  </si>
  <si>
    <t xml:space="preserve">Контрольное 
событие 2.3
Развитие материально-технической
базы учреждений, обслуживающих пожилых людей и инвалидов в различных
условиях социальной сферы
</t>
  </si>
  <si>
    <t xml:space="preserve">начальник 
планово-финансового отдела 
Печонова Е.И.,
начальник
отдела организации 
деятельности 
домов-интернатов в
Талькова Т.Н.
</t>
  </si>
  <si>
    <t xml:space="preserve">Контрольное событие 2.4
Работа мобильных бригад в государственных и автономных учреждениях Краснодарского края, предоставляющих социальные услуги на мобильной основе, для оказания неотложных социальных услуг пожилым людям и (или) инвалидам организована во всех сельских муниципальных образованиях края
</t>
  </si>
  <si>
    <t>3.</t>
  </si>
  <si>
    <t>Подпрограмма № 3 "Совершенствование социальной поддержки семьи и детей"</t>
  </si>
  <si>
    <t>Финансовое обеспечение деятельности государственных учреждений социального обслуживания и государственных учреждений, осуществляющих деятельность в сфере семейной политики и отдыха и оздоровления детей</t>
  </si>
  <si>
    <t>Финансовое обеспечение деятельности государственных учреждений социального обслуживания Краснодарского края, функции и полномочия учредителя в отношении которых осуществляет министерство труда и социального развития Краснодарского края, в том числе:</t>
  </si>
  <si>
    <t xml:space="preserve">начальник 
планово-финансового отдела 
Печонова Е.И.,
начальник 
отдела организации и реабилитации инвалидов
Шульга И.А., 
начальник
отдела организации деятельности учреждений для несовершеннолетних               Исаева И.Г.
</t>
  </si>
  <si>
    <t>Финансовое обеспечение деятельности государственных учреждений для детей-сирот и детей, оставшихся без попечения родителей, и государственных учреждений, осуществляющих деятельность в сфере отдыха и оздоровления детей, функции и полномочия учредителя в отношении которых осуществляет министерство труда и социального развития Краснодарского края (за исключением финансового обеспечения деятельности государственных учреждений, предусмотренных подпунктом 1.1.1.1 настоящего пункта), в том числе:</t>
  </si>
  <si>
    <t xml:space="preserve">начальник 
планово-финансового отдела 
Печонова Е.И.,
начальник 
отдела организации 
оздоровления и отдыха детей в управлении оздоровления и отдыха детей
Луценко В.С.,
начальник
отдела организации деятельности учреждений для несовершеннолетних               Исаева И.Г.
</t>
  </si>
  <si>
    <t>на предоставление компенсации расходов педагогическим работникам государственных организаций, осуществляющих образовательную деятельность, проживающим и работающим в сельских населенных пунктах, рабочих поселках (поселках городского типа) на территории Краснодарского края, за счет краевого бюджета на оплату жилых помещений, отопления и освещения в соответствии с Законом Краснодарского края                                                                                                        от 16 июля 2013 г.                                                                            № 2770-КЗ "Об образовании в Краснодарском крае"</t>
  </si>
  <si>
    <t>Предоставление субсидий государственным автономным учреждениям на обеспечение детей первых шести месяцев жизни, родившихся не ранее 1 августа 2014 г. и находящихся на смешанном или искусственном вскармливании, из семей со среднедушевым доходом, размер которого не превышает величины прожиточного минимума на душу населения, установленного в Краснодарском крае, по</t>
  </si>
  <si>
    <t xml:space="preserve">начальник 
планово-финансового отдела 
Печонова Е.И.,
начальник 
отдела 
организации 
назначения и выплаты 
государственных
гарантий и компенсаций Пономаренко Н.Ю.
</t>
  </si>
  <si>
    <t>заключению врача полноценным питанием  посредством бесплатного предоставления специализированных продуктов детского питания в соответствии с Законом Краснодарского края от 30 июня 1997 г.                                                                 № 90-КЗ "Об охране здоровья населения Краснодарского края"</t>
  </si>
  <si>
    <t>Выплата пособия на ребенка в соответствии с Законом Краснодарского края от 15 декабря 2004 г.                                                                                       № 807-КЗ "О пособии на ребенка"</t>
  </si>
  <si>
    <t xml:space="preserve">начальник 
планово-финансового отдела 
Печонова Е.И.,
начальник 
отдела 
организации 
назначения и выплаты 
государственных
гарантий и компенсаций Пономаренко Н.Ю.
</t>
  </si>
  <si>
    <t>Предоставление денежной компенсации на полноценное питание беременным женщинам, кормящим матерям, а также детям в возрасте до трех лет, за исключением детей первых шести  месяцев жизни, родившихся не ранее                                                                                                                       1 августа 2014 г. и находящихся на смешанном или искусственном вскармливании, изсемей со среднедушевым доходом, размер которого не превышает величины прожиточного минимума на душу населения, установленного в Краснодарском крае в соответствии с Законом Краснодарского края                                                                                 от 30 июня 1997 г.                                                                      № 90-КЗ "Об охране здоровья населения Краснодарского края"</t>
  </si>
  <si>
    <t>начальник 
планово-финансового отдела 
Печонова Е.И.,
начальник 
отдела 
организации 
назначения и выплаты 
государственных
гарантий и компенсаций Пономаренко Н.Ю.</t>
  </si>
  <si>
    <t>Выплата единовременного пособия беременной жене военнослужащего, проходящего военную службу по призыву, и ежемесячного пособия на ребенка военнослужащего, проходящего военную службу по призыву в соответствии с Федеральным законом от 19 мая 1995 г.                                                       № 81-ФЗ "О государственных пособиях гражданам, имеющим детей"</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</si>
  <si>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                                                                                № 81-ФЗ                                                                           "О государственных пособиях гражданам, имеющим детей"</t>
  </si>
  <si>
    <t>Ежемесячная денежная выплата одному из родителей, являющемуся гражданином Российской Федерации, на третьего ребенка или последующих детей, родившихся в период                                                       с 1 января 2013 г.                                                                                   по 31 декабря 2018 г., до достижения ими возраста трех лет в соответствии с Законом Краснодарского края от 1 августа 2012 г.                                                                           № 2568-КЗ "О дополнительных мерах социальной поддержки отдельных категорий граждан" и ежемесячная денежная выплата нуждающимся в поддержке семьям при рождении  третьего ребенка или последующих детей, родившихся в период                                                               с 1 января 2019 г.                                                                    по 31 декабря 2021 г. в соответствии с Законом Краснодарского края                                                              от 21 декабря 2018 г.                                                                                       № 3950-КЗ "О ежемесячной денежной выплате нуждающимся в поддержке семьям при рождении третьего ребенка или последующих детей" в рамках регионального проекта Краснодарского края "Финансовая поддержка семей при рождении детей"</t>
  </si>
  <si>
    <t xml:space="preserve">начальник 
планово-финансового отдела 
Печонова Е.И.,
начальник отдела по социальной защите 
семьи, материнства, детства в управлении 
оздоровления и отдыха детей                                                        Голыба В.Н.
</t>
  </si>
  <si>
    <t xml:space="preserve">начальник 
планово-финансового отдела 
Печонова Е.И.,
начальник отдела развития 
семейных форм устройства 
детей-сирот и 
детей, оставшихся без попечения 
родителей 
Босенко Ю.Л. 
</t>
  </si>
  <si>
    <t>Ежегоная денежная выплата многодетным семьям</t>
  </si>
  <si>
    <t xml:space="preserve">начальник 
планово-финансового отдела 
Печонова Е.И.,
начальник 
отдела развития семейных форм устройства детей-сирот и 
детей, оставшихся без попечения 
родителей                                             Босенко Ю.Л. </t>
  </si>
  <si>
    <t>Предоставление меры социальной поддержки в виде  материнского (семейного) капитала в рамках регионального проекта Краснодарского края"Финансовая поддержка семей при рождении детей"</t>
  </si>
  <si>
    <t xml:space="preserve">начальник планово-финансового отдела Печонова Е.И.,
начальник отдела 
организации 
адресного пре-доставления льгот и субсидий 
Ролик Н.И. 
</t>
  </si>
  <si>
    <t>Изготовление бланков удостоверений многодетной семье</t>
  </si>
  <si>
    <t xml:space="preserve">начальник отдела по социальной защите семьи, ма-теринства, дет-ства 
Голыба В.Н.
</t>
  </si>
  <si>
    <t>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в соответствии  с Законом Краснодарского края  от 15 декабря     2004 г.  №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t>
  </si>
  <si>
    <t xml:space="preserve">начальника планово-финансового отдела
Печонова Е.И.,
начальник отдела развития семейных форм 
устройства 
детей-сирот и детей, 
оставшихся без 
попечения 
родителей 
Босенко Ю.Л. 
</t>
  </si>
  <si>
    <t xml:space="preserve">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ежемесячного  вознаграждения, причитающегося </t>
  </si>
  <si>
    <t xml:space="preserve">начальника планово-финансового отдела
Печонова Е.И.,
начальник отдела развития семейных форм 
устройства 
детей-сирот и детей, 
оставшихся без 
попечения 
родителей 
Босенко Ю.Л. </t>
  </si>
  <si>
    <t xml:space="preserve">приемным родителям за оказание услуг по воспитанию приемных детей, в соответствии с Законом Краснодарского края  от 15 декабря      2004 г.  №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 </t>
  </si>
  <si>
    <t>Предоставление субвенций местным бюджетам муниципальных образований Краснодарского края в соответствии с Законом Краснодарского края                                                от 15 декабря 2004 г.                                   №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 на 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</si>
  <si>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Предоставление субвенций местным: бюджетам муниципальных образований Краснодарского края в соответствии с Законом Краснодарского края                                          от 29 декабря 2007 г.                                                        № 1372-КЗ                                                  "О наделении органов местного самоуправления в Краснодарском крае государственными полномочиями Краснодарского края по организации и осуществлению деятельности по опеке и попечительству в отношении несовершеннолетних" для финансового обеспечения осуществления отдельных государственных полномочий
по организации и осуществлению деятельности по опеке и попечительству в отношении несовершеннолетних, за исключением полномочий по  формированию и ведению регионального банка данных о детях, оставшихся без попечения родителей, полномочий по психолого-педагогической и правовой подготовке граждан, выразивших желание принять на воспитание в свою семью ребенка, оставшегося без попечения родителей</t>
  </si>
  <si>
    <t xml:space="preserve">Предоставление субвенций местным бюджетам муниципальных образований Краснодарского края, для финансового обеспечения осуществления отдельных государственных полномочий по организации оздоровления и отдыха детей, переданных в соответствии с Законом Краснодарского края                                                от 3 марта 2010 г.                                                № 1909-КЗ                                                              </t>
  </si>
  <si>
    <t xml:space="preserve">начальник планово-финансового отдела 
Печонова Е.И.
 </t>
  </si>
  <si>
    <t>"О наделении органов местного самоуправления в Краснодарском крае государственными полномочиями Краснодарского края по организации оздоровления и отдыха детей"</t>
  </si>
  <si>
    <t xml:space="preserve">Предоставление субвенций местным бюджетам муниципальных образований Краснодарского края на осуществление отдельных государственных полномочий по созданию и организации деятельности комиссий по делам несовершеннолетних и защите их прав в соответствии с Законом Краснодарского края                               от 13 ноября 2006 г.                                                                                                                                                      № 1132-КЗ                                                                                                                                                                                                                                                                   "О комиссиях по делам несовершеннолетних и защите их прав в Краснодарском крае" </t>
  </si>
  <si>
    <t xml:space="preserve">начальник пла-ново-финансового отдела 
Печонова Е.И.,
начальник отдела обеспечения деятельно-сти комиссии по делам несовершеннолетних и защите их прав 
Панченко Р.А.
</t>
  </si>
  <si>
    <t>Осуществление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 в соответствии с пунктом 3 статьи 25 Федерального закона                                                        от 24 июня 1999 г.                                                                                       № 120-ФЗ "Об основах системы профилактики безнадзорности и правонарушений несовершеннолетних"</t>
  </si>
  <si>
    <t xml:space="preserve">начальник 
планово-финансового отдела 
Печонова Е.И.,
начальник отдела организации деятель-ности учреждений для несовершеннолетних 
Исаева И.Г.
</t>
  </si>
  <si>
    <t>Выплата компенсаций в виде субсидий за предоставление социальных услуг (оказываемых детям с ограниченными возможностями здоровья, а также детям, находящимся в социально опасном положении, в трудной жизненной ситуации) поставщикам социальных услуг, включенным в реестр поставщиков социальных услуг и не участвующим в выполнении государственного задания (заказа) (за исключением выплаты компенсаций в виде субсидий, предусмотренных подпунктом 1.1.6.1 настоящего пункта)</t>
  </si>
  <si>
    <t xml:space="preserve">Контрольное 
событие 3.1
Реализация мер социальной поддержки детей-сирот и детей, оставшихся без попечения родителей
</t>
  </si>
  <si>
    <t xml:space="preserve">начальник планово-финансового отдела 
Печонова Е.И.,
начальник отдела развития семейных форм устройства 
детейсирот и детей, оставшихся без по-печения родителей                                               
Босенко Ю.Л.
</t>
  </si>
  <si>
    <t xml:space="preserve">Контрольное 
событие 3.2
Оказание мер социальной поддержки гражданам, имеющим детей 
</t>
  </si>
  <si>
    <t xml:space="preserve">начальник отдела организации 
адресного предоставления льгот и субсидий Ролик Н.И., начальник 
отдела по социальной  защите семьи, материнства, детства в управлении 
оздоровления и отдыха детей                                                                                         Голыба В.Н.,  начальник отдела развития семейных форм устройства  детей-сирот и детей, оставшихся без
попечения родителей Босенко Ю.Л., начальник отдела организации </t>
  </si>
  <si>
    <t>назначения и выплаты  государственных гарантий и компенсаций Пономаренко Н.Ю., начальник отдела организации оздоровления и отдыха детей в управлении оздоровления и отдыха детей   Луценко В.С</t>
  </si>
  <si>
    <t>Итого по государственной программе:</t>
  </si>
  <si>
    <t>Отклонение объема профинансированных  средств от объема финансирования, предусмотренного уточненной сводной бюджетной росписью составляет 4 392,4 тыс. рублей. Остаток сложился в связи с тем, что часть граждан получала выплату не полностью в течение всего отчетного периода, а только с момента назначения выплаты. При определении размера выплаты учитывается размер пенсии заявителя.</t>
  </si>
  <si>
    <t>Отклонение объема профинансированных  средств от объема финансирования, предусмотренного уточненной сводной бюджетной росписью составляет 461,9 тыс. рублей. Остаток сложился в связи с тем, что часть граждан получала выплату не полностью в течение всего отчетного периода, а только с момента назначения выплаты.При определении размера выплаты учитывается размер пенсии заявителя.</t>
  </si>
  <si>
    <t>Отклонение объема профинансированных  средств от объема финансирования, предусмотренного уточненной сводной бюджетной росписью составляет 837,8 тыс. рублей. Остаток сложился в связи с тем, что часть граждан получала выплату не полностью в течение всего отчетного периода, а только с момента назначения выплаты.</t>
  </si>
  <si>
    <t>Отклонение объема профинансированных  средств от объема финансирования, предусмотренного уточненной сводной бюджетной росписью составляет 274,3 тыс. рублей. Остаток сложился в связи с отсутствием заявлений граждан на получение мер социальной поддержки. По причине заявительного характера предоставления выплат перераспределение средств на другие мероприятия государственной программы являлось нецелесообразным.</t>
  </si>
  <si>
    <t>Отклонение объема профинансированных  средств от объема финансирования, предусмотренного уточненной сводной бюджетной росписью составляет 24,1 тыс. рублей. Остаток сложился в связи с тем, что часть граждан получала выплату не полностью в течение всего отчетного периода, а только с месяца обращения за назначением выплаты.</t>
  </si>
  <si>
    <t>Отклонение объема профинансированных  средств от объема финансирования, предусмотренного уточненной сводной бюджетной росписью составляет 68 357,9  тыс. рублей. Остаток сложился в связи с отсутствием заявлений граждан на получение мер социальной поддержки. По причине заявительного характера предоставления выплат перераспределение средств на другие мероприятия государственной программы являлось нецелесообразным.</t>
  </si>
  <si>
    <t xml:space="preserve">Отклонение объема профинансированных  средств от объема финансирования, предусмотренного уточненной сводной бюджетной росписью составляет 302 904,9 тыс. рублей. Остаток сложился в связи с отсутствием заявлений граждан на получение мер социальной поддержки. </t>
  </si>
  <si>
    <t>Отклонение объема профинансированных  средств от объема финансирования, предусмотренного уточненной сводной бюджетной росписью составляет 602,7 тыс. рублей. Остаток сложился в связи с тем, что часть граждан получала выплату не полностью в течение всего отчетного периода, а только с месяца обращения за выплатой</t>
  </si>
  <si>
    <t>Отклонение объема профинансированных  средств от объема финансирования, предусмотренного уточненной сводной бюджетной росписью составляет 349 367,4 тыс. рублей. Остаток сложился в связи с отсутствием заявлений граждан на получение мер социальной поддержки. По причине заявительного характера предоставления выплат перераспределение средств на другие мероприятия государственной программы являлось нецелесообразным.</t>
  </si>
  <si>
    <t>Отклонение объема профинансированных  средств от объема финансирования, предусмотренного уточненной сводной бюджетной росписью составляет 1487,8  тыс. рублей. Экономия сложилась из-за того, что размеры выплат по данному мероприятию различны и подавляющее большинство граждан обратилось за выплатой меньшего размера.</t>
  </si>
  <si>
    <t>заявительный характер выплаты, так как назначается министерством на основании документов, поступающих из органов государственной власти Краснодарского края</t>
  </si>
  <si>
    <t>заявительный характер выплаты, так как назначается министерством на основании документов, поступающих из органов государственной власти Краснодарского края, после  прекращения замещения государственной должности, должности  государственной гражданской службы</t>
  </si>
  <si>
    <t xml:space="preserve">Ежемесячные денежные                   выплаты ветеранам труда и
ветеранам военной службы,
достигшим возраста 60 и 55 лет (соответственно мужчины и женщины), либо после
назначения им пенсии в
территориальных органах Пенсионного фонда Российской Федерации, жертвам политических
репрессий, достигшим
возраста 60 и 55 лет
(соответственно мужчины и женщины), либо являющимся
пенсионерами, труженикам
тыла, - жителям
Краснодарского края (за
исключением мер социальной
поддержки, предусмотренных
подпунктом 1.1.2.1
настоящего пункта)
</t>
  </si>
  <si>
    <t xml:space="preserve">Предоставление юридическим лицам, индивидуальным предпринимателям (за исключением государственных (муниципальных) учреждений) в целях возмещения недополученных доходовв связи с оказанием услуг (выполнением работ) гражданам, проживающим на территории Краснодарского края, имеющим право на льготы, указанные в частях 1 - 3 статьи 4, части 2 статьи 6 Закона Краснодарского  края от 5 мая 2006 г. № 1026-КЗ "О статусе Героев Кубани и Героев труда Кубани" </t>
  </si>
  <si>
    <t xml:space="preserve">Отклонение объема профинансированных  средств от объема финансирования, предусмотренного уточненной сводной бюджетной росписью составляет 517,6 тыс. рублей. Остаток сложился в связи с отсутствием заявлений граждан на получение мер социальной поддержки. </t>
  </si>
  <si>
    <t>Отклонение объема профинансированных  средств от объема финансирования, предусмотренного уточненной сводной бюджетной росписью составляет 609,1 тыс. рублей. Остаток сложился в связи с отсутствием заявлений граждан на получение мер социальной поддержки.</t>
  </si>
  <si>
    <t>Отклонение объема профинансированных  средств от объема финансирования, предусмотренного уточненной сводной бюджетной росписью составляет  5 697,3 тыс. рублей. Остаток сложился в связи с отсутствием заявлений граждан на получение мер социальной поддержки.</t>
  </si>
  <si>
    <t>Отклонение объема профинансированных  средств от объема финансирования, предусмотренного уточненной сводной бюджетной росписью составляет 73,9 тыс. рублей. Остатки образовались по командировочным расходам предусмотренным на обучение в результате дистанционного обучения.</t>
  </si>
  <si>
    <t>Отклонение объема профинансированных  средств от объема финансирования, предусмотренного уточненной сводной бюджетной росписью составляет 18 722,7 тыс. рублей. Остаток сложился в связи с тем, что часть граждан получала выплату не полностью в течение всего отчетного периода, а только с месяца обращения за назначением выплаты.</t>
  </si>
  <si>
    <t>Отклонение объема профинансированных  средств от объема финансирования, предусмотренного уточненной сводной бюджетной росписью составляет 3 175,2 тыс. рублей. Остаток сложился в связи с тем, что размер выплат зависит от количества назначенных единовременных или ежемесячных пособий  женам военнослужащих, а также часть обратившихся граждан получала выплату не полностью в течение всего отчетного периода, а только с месяца обращения за назначением выплаты на период прохождения военной службы.</t>
  </si>
  <si>
    <t>Отклонение объема профинансированных  средств от объема финансирования, предусмотренного уточненной сводной бюджетной росписью составляет 123,5 тыс. рублей. Остаток сложился в связи с отсутствием заявлений граждан на получение мер социальной поддержки.</t>
  </si>
  <si>
    <t>Отклонение объема профинансированных  средств от объема финансирования, предусмотренного уточненной сводной бюджетной росписью составляет 11 645,6 тыс. рублей. Остаток сложился в связи с тем, что часть граждан получала выплату не полностью в течение всего отчетного периода, а только с месяца обращения за назначением выплаты</t>
  </si>
  <si>
    <t xml:space="preserve">Отклонение объема профинансированных  средств от объема финансирования, предусмотренного уточненной сводной бюджетной росписью составляет 3 033,4  тыс. рублей. Осуществление выплаты происходит по заявительному принципу. </t>
  </si>
  <si>
    <t xml:space="preserve">Отклонение объема профинансированных  средств от объема финансирования, предусмотренного уточненной сводной бюджетной росписью составляет 3 573,5  тыс. рублей. Осуществление выплаты происходит по заявительному принципу. </t>
  </si>
  <si>
    <t>Отклонение объема профинансированных  средств от объема финансирования, предусмотренного уточненной сводной бюджетной росписью составляет  2 183,5  тыс. рублей. Экономия по выплате командировочных расходов муниципальным служащим, восстановлением средств из ФСС по оплате листов временной нетрудоспособности, а так же уточнением расчетов по налогам</t>
  </si>
  <si>
    <t>Отклонение объема профинансированных  средств от объема финансирования, предусмотренного уточненной сводной бюджетной росписью составляет 900,7 тыс. рублей. Экономия по выплате командировочных расходов муниципальным служащим, восстановлением средств из ФСС по оплате листов временной нетрудоспособности, а так же уточнением расчетов по налогам.</t>
  </si>
  <si>
    <t>Отклонение объема профинансированных  средств от объема финансирования, предусмотренного уточненной сводной бюджетной росписью составляет 2 465,0  тыс. рублей. Экономия по выплате командировочных расходов муниципальным служащим, восстановлением средств из ФСС по оплате листов временной нетрудоспособности, а так же уточнением расчетов по налогам.</t>
  </si>
  <si>
    <t>Отклонение объема профинансированных  средств от объема финансирования, предусмотренного уточненной сводной бюджетной росписью составляет 797,3 тыс. рублей. Остаток сложился в связи с экономией по командировочным расходам.</t>
  </si>
  <si>
    <t xml:space="preserve">Предоставление денежной компенсации на полноценное питание беременным женщинам, кормящим матерям, а также детям в возрасте до трех лет, за исключением детей первых шести месяцев жизни, родившихся не ранее 1 августа 2014 г. и находящихся на смешанном или искусственном вскармливании , из семей со среднедушевым доходом, размер которого не превышает величину прожиточного минимума на душу населения, установленного в Краснодарском крае в соответствии с Законом Краснодарского края                                                    от 30 июня 1997 г.                                                                         № 90-КЗ "Об охране здоровья населения Краснодарского края"
</t>
  </si>
  <si>
    <t xml:space="preserve">Предоставление субсидий юридическим лицам (за исключением субсидий государственным (муниципальным) учреждениям), индивидуальным предпринимателям в целях возмещения недополученных доходов в связи с оказанием услуг по  транспорте общего пользования на муниципальных маршру-тах регулярных перевозок в городском, пригородном, междугородном сообщениях, межмуници-пальных маршрутах регулярных перевозок в пригородном сообщении, а также на смежных  межрегиональных маршрутах регулярных перевозок в пригородном сообщении, начальные и конечные остановочные пункты которых расположены в границах Краснодарского края, железнодорожном транспорте пригородного сообщения отдельных категорий жителей Краснодарского края в соответствии с Законом Краснодар-ского края от 13 февраля 2006 г. № 987-КЗ «О дополнительных мерах социальной поддержки по оплате проезда отдельных категорий жителей Краснодарского края межрегиональных маршрутах регулярных перевозок в пригородном сообщении, начальные и конечные остановочные пункты которых расположены в границах Краснодарского края, железнодорожном транспорте пригородного сообщения отдельных категорий жителей Краснодарского края в соответствии с Законом Краснодар-ского края от 13 февраля 2006 г. № 987-КЗ «О дополнительных мерах социальной поддержки по оплате проезда отдельных категорий жителей Краснодарского края на 2006 –2023 годы» (за исключением мер социальной поддержки, предусмотренных подпунктом 1.1.8.1 настоящего пункта)
</t>
  </si>
  <si>
    <t xml:space="preserve">Ежемесячная денежная выплата одному из родителей, являющемуся гражданином Российской Федерации, на третьего ребенка или последующих детей, родившихся в период с 1 января 2013 г.                                                                                             по 31 декабря 2018 г., до достижения ими возрастатрех лет в соответствии с Законом Краснодарского края                                                                                                      от 1 августа 2012 г.                                                                № 2568-КЗ                                                                                              "О дополнительных мерах социальной поддержки отдельных категорий граждан" и ежемесячная денежная выплата нуждающимся в поддержке семьям при рождении  третьего ребенка или последующих детей, родившихся в период                                                                с 1 января 2019 г.                                                                                          по 31 декабря 2021 г. в соответствии с Законом Краснодарского края                                                                              от 21 декабря 2018 г.                                                                                № 3950-КЗ "О ежемесячной денежной выплате нуждающимся в поддержке семьям при рождении третьего ребенка или последующих детей" в рамках регионального проекта Краснодарского края "Финансовая поддержка семей при рождении детей" </t>
  </si>
  <si>
    <t xml:space="preserve">Предоставление субвенций местным бюджетам муниципальных образований Краснодарского края в соответствии с Законом Краснодарского края от 29 декабря 2007 г.                                                                                     № 1372-КЗ "О наделении органов местного самоуправления в Краснодарском крае государственными полномочиями Краснодарского края по организации и осуществлению деятельности по опеке и попечительству в отношении несовершеннолетних" для финансового обеспечения  осуществления отдельных государственных полномочий по организации и осуществлению деятельности по опеке и попечительству в отношении несовершеннолетних, за исключением полномочий по формированию и ведению регионального банка данных о детях,  оставшихся  без попечения родителей </t>
  </si>
  <si>
    <t xml:space="preserve">Предоставление субвенций местным бюджетам муниципальных образований Краснодарского края в соответствии с Законом Краснодарского края                                                                          от 15 декабря 2004 г.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 на 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 </t>
  </si>
  <si>
    <t>Показатель расчитывается Росстатом ежегодно, 1-я оценка (предварительная) - 15 марта; 2-я оценка (уточненная) - 29 апреля;
3-я оценка - 29 декабря.</t>
  </si>
  <si>
    <t xml:space="preserve">Осуществление ежемесячной выплаты в связи с рождением (усыновлением) первого ребенка в соответствии с Федеральным законом от 28 декабря 2017 г.                                                     № 418-ФЗ "О ежемесячных выплатах семьям, имеющим детей» в рамках регионального проекта Краснодарского края "Финансовая поддержка семей при рождении детей"                                                                                                   </t>
  </si>
  <si>
    <t>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 в  соответствии с Законом Краснодарского края                                                                                             от 15 декабря 2004 г.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t>
  </si>
  <si>
    <t xml:space="preserve">заявительный характер выплаты пособий и компенсаций. </t>
  </si>
  <si>
    <t>Отклонение объема профинансированных  средств от объема финансирования, предусмотренного уточненной сводной бюджетной росписью составляет 3,2 тыс. рублей. Остаток сложился в связи с тем, что часть граждан получала выплату не полностью в течение всего отчетного периода, а только с момента назначения выплаты.</t>
  </si>
  <si>
    <t>Отклонение объема профинансированных  средств от объема финансирования, предусмотренного уточненной сводной бюджетной росписью составляет 1 326,3  тыс. рублей. Остаток сложился в связи с тем, что размер выплаты зависит от количества детей в семье.</t>
  </si>
  <si>
    <t>Отклонение объема профинансированных  средств от объема финансирования, предусмотренного уточненной сводной бюджетной росписью составляет 41 001,6 тыс. рублей. Остаток сложился в связи с тем, что часть граждан получала выплату не полностью в течение всего отчетного периода, а только с месяца обращения за назначением выплаты.</t>
  </si>
  <si>
    <t>Отклонение объема профинансированных  средств от объема финансирования, предусмотренного уточненной сводной бюджетной росписью составляет 44 067,9  тыс. рублей.  Осуществление выплаты происходит по заявительному принципу.</t>
  </si>
  <si>
    <t>Отклонение объема профинансированных  средств от объема финансирования, предусмотренного уточненной сводной бюджетной росписью составляет 163,9 тыс. рублей. Оплата осуществлялась по факту выполнения мероприятия</t>
  </si>
  <si>
    <t>Отклонение объема профинансированных  средств от объема финансирования, предусмотренного уточненной сводной бюджетной росписью составляет 1 175,9 тыс. рублей. Обеспечение лимитами бюджетных обязательств  по услугам ЖКХ за декабрь с оплатой в январе</t>
  </si>
  <si>
    <t>Отклонение объема профинансированных средств от объема финансирования, предусмотренного уточненной сводной бюджетной росписью составляет 5 694,1 тыс. рублей.  Не полное освоение образовалось из-за фактического уменьшения числа обслуживаемых лиц ЦОП</t>
  </si>
  <si>
    <t>* Отклонение между объемом финансирования предусмотренным государственной программой и сводной бюджетной росписью на 216 852,0 тыс. рублей связано с тем, что после внесения соответствующих изменений в государственную программу министерству были дополнительно предоставлены сусидии из федерального бюджета по пункту 1.1.10.2 подпрограммы № 1 и 1.1.2.10 подпрограммы № 3</t>
  </si>
  <si>
    <t>Начальник отдела реализации национальных проектов и государственных программ</t>
  </si>
  <si>
    <t>О.Г. Лычагина</t>
  </si>
  <si>
    <t>Отклонение объема профинансированных  средств от объема финансирования, предусмотренного уточненной сводной бюджетной росписью составляет 5,9 тыс. рублей. Остаток сложился в связи с отсутствием заявлений граждан на получение мер социальной поддержки. По причине заявительного характера предоставления выплат перераспределение средств на другие мероприятия государственной программы являлось нецелесообразным.</t>
  </si>
  <si>
    <t>Отклонение объема профинансированных  средств от объема финансирования, предусмотренного уточненной сводной бюджетной росписью составляет 14 598,5 тыс. рублей. Остаток сложился в связи с отсутствием заявлений граждан на получение мер социальной поддержки.</t>
  </si>
  <si>
    <t>Отклонение объема профинансированных  средств от объема финансирования, предусмотренного уточненной сводной бюджетной росписью составляет 50 209,2 тыс. рублей. Осуществление выплаты происходит по заявительному принципу.</t>
  </si>
  <si>
    <t>Заявительный характер выплаты, назначается всем категориям, состоящим на учёте в органах социальной защиты населения</t>
  </si>
  <si>
    <t>Отклонение объема профинансированных  средств от объема финансирования, предусмотренного уточненной сводной бюджетной росписью составляет 135,9 тыс. рублей. Остаток сложился в связи с тем, что часть граждан получала выплату не полностью в течение всего отчетного периода, а только с месяца обращения за назначением выплаты. Заявительный характер выплаты</t>
  </si>
  <si>
    <t>Отклонение объема профинансированных  средств от объема финансирования, предусмотренного уточненной сводной бюджетной росписью составляет 185 332,8  тыс. рублей.  Остаток сложился в связи с отсутствием заявлений граждан на получение мер социальной поддержки с учетом заявительного характера выплаты</t>
  </si>
  <si>
    <t>Отклонение объема профинансированных  средств от объема финансирования, предусмотренного уточненной сводной бюджетной росписью составляет 965,3 тыс. рублей. Остаток сложился в связи с тем, что часть граждан получала выплату не полностью в течение всего отчетного периода, а только с месяца обращения за назначением выплаты. Заявительный характер выплаты</t>
  </si>
  <si>
    <t>Отклонение объема профинансированных  средств от объема финансирования, предусмотренного уточненной сводной бюджетной росписью составляет 589,8 тыс. рублей. Остаток сложился в связи с отсутствием заявлений на получение выплаты и заявительным характером выплаты</t>
  </si>
  <si>
    <t>Отклонение объема профинансированных  средств от объема финансирования, предусмотренного уточненной сводной бюджетной росписью составляет 79,2 тыс. рублей.  Остаток сложился из-за того что размер выплаты расчитывается из фактически предоставленных документов за приобритенные протезно-ортопедические изделия. Заявительный характер выплаты</t>
  </si>
  <si>
    <t>Отклонение объема профинансированных  средств от объема финансирования, предусмотренного уточненной сводной бюджетной росписью составляет 107,3 тыс. рублей и связано с уменьшением численности получателей выплат,  по сравнению с запланированной</t>
  </si>
  <si>
    <t xml:space="preserve">Предоставление дополнительной меры социальной поддержки  по оплате проезда на автомобильном транспорте общего пользования в междугородном сообщении и поездах дальнего следования к месту реабилитации (туда и обратно) инвалидам по зрению и лицам, сопровождающим инвалидов по зрению                              1 группы, при их сопровождении к месту реабилитации (туда и обратно) и от места реабилитации (туда и обратно)
</t>
  </si>
  <si>
    <t>Предоставление пособий на оплату проезда лицам, нуждающимся в проведении гемодиализа в соответствии с Законом Краснодарского края                                                                           от  6 февраля 2008 г.                                                                                                                                                                 № 1388-КЗ "О выплате пособий на оплату проезда лицам, нуждающимся в проведении гемодиализа"</t>
  </si>
  <si>
    <t>Отклонение объема профинансированных  средств от объема финансирования, предусмотренного уточненной сводной бюджетной росписью составляет 30,4 тыс. рублей. Остаток сложился из-за того что размер выплаты расчитывается из средней протяженности маршрутов и тарифов установленных на проезд. (по факту выполнения мероприятия)</t>
  </si>
  <si>
    <t>Отклонение объема профинансированных  средств от объема финансирования, предусмотренного уточненной сводной бюджетной росписью составляет 1 518,5 тыс. рублей. Остаток сложился в связи с тем, что часть граждан получала выплату не полностью в течение всего отчетного периода, а только с месяца обращения за назначением выплаты. Заявительный характер выплаты</t>
  </si>
  <si>
    <t>Отклонение объема профинансированных  средств от объема финансирования, предусмотренного уточненной сводной бюджетной росписью составляет 6 848,8  тыс. рублей. Остаток сложился в связи  с тем, что на данный момент срок действия извещений не истек (действие извещения 9 месяцев)</t>
  </si>
  <si>
    <t>Отклонение объема профинансированных  средств от объема финансирования, предусмотренного уточненной сводной бюджетной росписью составляет 1 727,0 тыс. рублей. Остаток сложился в связи  с тем, что на данный момент срок действия извещений не истек (действие извещения 9 месяцев)</t>
  </si>
  <si>
    <t>Предоставление ежегодной денежной выплаты лицам, награжденных нагрудным знаком "Почетный донор России", "Почетный донор СССР" в соответствии с Федеральным законом от 20 июля 2012 г.                                                                      № 125-ФЗ "О донорстве крови и ее компонентов"</t>
  </si>
  <si>
    <t>Отклонение объема профинансированных  средств от объема финансирования, предусмотренного уточненной сводной бюджетной росписью составляет 1 496,4 тыс. рублей. По факту выполнения меоприятия.</t>
  </si>
  <si>
    <t>Отклонение объема профинансированных  средств от объема финансирования, предусмотренного уточненной сводной бюджетной росписью составляет 0,1 тыс. рублей. Экономия по результатм конкурсных процедур.</t>
  </si>
  <si>
    <t>Отклонение объема профинансированных  средств от объема финансирования, предусмотренного уточненной сводной бюджетной росписью составляет 507,2 тыс. рублей. Назначение выплаты осуществляется на основании  постановления главы администрации (губернатора) Краснодарского края "О награждении медалью "Герой труда Кубани". По факту выполнения мероприятия</t>
  </si>
  <si>
    <t>Проектной организацией разработана проектно-сметная документация, которая не соответствует с техническим заданием на проектировние при проведении торгов. В настоящее время ведется процедура расторжения государственного контракта. Деньги будут возвращены в бюджет</t>
  </si>
  <si>
    <t>Отклонение объема профинансированных  средств от объема финансирования, предусмотренного уточненной сводной бюджетной росписью составляет 4,8 тыс. рублей. По факту выполнения мероприятия. Заявительный характер выплаты</t>
  </si>
  <si>
    <t>Отклонение объема профинансированных  средств от объема финансирования, предусмотренного уточненной сводной бюджетной росписью составляет 3 613,8  тыс. рублей. Заявительный характер, назначается на основании удостоверения о награждении нагрудным знаком "Почётный донор России" ("Почетный донор СССР"). По факту выполнения меропрития. (Размер выплаты ежегодно индексируется). Существуют ситуации, когда выплаты осуществляют и за прошлый период (в случае если гражданин имел право на выплату, но не воспользовался ею), в этом случает размер выплаты составляет размеру, утвержденному на тот период</t>
  </si>
  <si>
    <t>Показатель расчитывается Федеральной службой государственной статистики (Росстат) ежегодно, 1-я оценка (предварительная) - 15 марта; 2-я оценка (окончательная) - 15 августа. Фактическое значение показателя основано на данных Росстата по состоянию на 13.02.2020 г.</t>
  </si>
  <si>
    <t>Отклонение объема профинансированных  средств от объема финансирования, предусмотренного уточненной сводной бюджетной росписью 3 775,0 тыс. рублей. Остатки по государственным контрактам на исполнение бюджетных  обязательств в 2019 году, возмещения задолженности фонда социального страхования (по больничным листам, пособиям по беременности и родам).</t>
  </si>
  <si>
    <t>Отклонение объема профинансированных  средств от объема финансирования, предусмотренного уточненной сводной бюджетной росписью составляет 62,8 тыс. рублей. Заявительный характер выплаты</t>
  </si>
  <si>
    <t xml:space="preserve">Предоставление мер социальной поддержки по обеспечению жильем за счет средств федерального бюджета отдельных категорий граждан, установленных Федеральным законом от 24 ноября 1995 г. 
№ 181-ФЗ «О социальной защите инвалидов в Российской Федерации» (статья 28.2) (за исключением мер социальной поддержки, предусмотренных подпунктом 1.1.10.1 настоящего пункта)
</t>
  </si>
  <si>
    <t xml:space="preserve">Предоставление мер социальной поддержки по обеспечению жильем за счет средств федерального бюджета отдельных категорий граждан, установленных Федеральным законом от 12 января 1995 г.      № 5-ФЗ «О ветеранах» (пунктом 3 части 3 статьи 23.2) (за исключением мер социальной поддержки, предусмотренных подпунктом 1.1.10.1 настоящего пункта)
</t>
  </si>
  <si>
    <t>Отклонение объема профинансированных  средств от объема финансирования, предусмотренного уточненной сводной бюджетной росписью составляет 0,4 тыс. рублей. По факту выполнения мероприятия</t>
  </si>
  <si>
    <t xml:space="preserve">Предоставление субсидий государственным бюджетным и автономным учреждениям для обеспечения граждан современными средствами и предметами ухода за пожилыми людьми на условиях временного пользования через государственные
бюджетные и автономные учреждения социального обслуживания Краснодарского края, подведомственные министерству труда и социального развития Краснодарского края </t>
  </si>
  <si>
    <t>Отклонение объема профинансированных  средств от объема финансирования, предусмотренного уточненной сводной бюджетной росписью в 26,0 тыс. рублей образовалосьп результатам конкурсных процедур</t>
  </si>
  <si>
    <t xml:space="preserve">Сложившийся остаток целевых межбюджетных трансфертов по итогам  2019 года в сумме 3,6 тыс. рублей. По факту выполнения мероприятия </t>
  </si>
  <si>
    <t>Отклонение объема профинансированных  средств от объема финансирования, предусмотренного уточненной сводной бюджетной росписью составляет 15 574,0 тыс. рублей. Остаток сложился в связи с заявительным характером выплаты. Выплата материнского капиталла может осуществляться частями (на оплату садика, учебы и т.д.)</t>
  </si>
  <si>
    <t>Отклонение объема профинансированных  средств от объема финансирования, предусмотренного уточненной сводной бюджетной росписью составляет 2 630,8 тыс. рублей. Остаток сложился в связи с отсутствием заявлений граждан на получение мер социальной поддержки, в связи с неполным сроком получения пособия</t>
  </si>
  <si>
    <t>Отклонение объема профинансированных  средств от объема финансирования, предусмотренного уточненной сводной бюджетной росписью составляет 250,0  тыс. рублей. В связи с экономией в результате конкурсных процедур.</t>
  </si>
  <si>
    <t>Отклонение объема профинансированных  средств от объема финансирования, предусмотренного уточненной сводной бюджетной росписью составляет  1 952,9 тыс. рублей. По факту выполнения мероприятия. Министерством строительства РФ утверждается сумма стоимости 1 кв. м. жилого помещения. Остаток сложился в связи  с тем, что на данный момент срок действия извещений не истек (действие извещения 9 месяцев).</t>
  </si>
  <si>
    <t>Отклонение объема профинансированных  средств от объема финансирования, предусмотренного уточненной сводной бюджетной росписью составляет 9 741,2 тыс. рублей. Остаток сложился в связи с отсутствием заявлений граждан на получение мер социальной поддержки, а также в связи с неполным сроком получения пособия</t>
  </si>
  <si>
    <t>Предоставление ежемесячного пособия родителям военнослужащих, лиц рядового и начальствующего состава органов внутренних дел и сотрудников органов Федеральной службы безопасности, погибших при исполнении обязанностей военной службы (служебных обязанностей), в соответствии с Законом Краснодарского края  от 7 июня 2004 г. № 719-КЗ                                                                                                                                "О ежемесячном пособии родителям военнослужащих, лиц рядового и начальствующего состава органов внутренних дел и сотрудников органов Федеральной службы безопасности, погибших при исполнении обязанностей военной службы (служебных обязанностей)"</t>
  </si>
  <si>
    <t>Отклонение объема профинансированных  средств от объема финансирования, предусмотренного уточненной сводной бюджетной росписью составляет 107,3 тыс. рублей и связано с уменьшением численности получателей выплат,  по сравнению с запланированной. Назначение выплаты осуществляется на основании  постановления главы администрации (губернатора) Краснодарского края "О награждении   медалью "Герой труда Кубани".</t>
  </si>
  <si>
    <t>Отклонение объема профинансированных  средств от объема финансирования, предусмотренного уточненной сводной бюджетной росписью составляет 30,4 тыс. рублей. Остаток сложился из-за того что размер выплаты расчитывается из средней протяженности маршрутов и тарифов установленных на проезд. По факту выполнения мероприятия</t>
  </si>
  <si>
    <t xml:space="preserve">Отклонение объема профинансированных  средств от объема финансирования, предусмотренного уточненной сводной бюджетной росписью составляет 41 001,6 тыс. рублей. Остаток сложился в связи с тем, что часть граждан получала выплату не полностью в течение всего отчетного периода, а только с месяца обращения за назначением выплаты.                                                                          </t>
  </si>
  <si>
    <t>Предоставление субвенций местным бюджетам муниципальных, образований Краснодарского края в соответствии с Законом Краснодарского края                                                                    от 15 декабря 2004 г.                                                               №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 на 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</si>
  <si>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Отклонение объема профинансированных средств от объема финансирования, предусмотренного уточненной сводной бюджетной росписью составляет 2 724,5 тыс. рублей. Не полное освоение образовалось в результате оплаты мер соц поддержки сотрудникам согласно фактически предоставленным документам</t>
  </si>
  <si>
    <t>Отклонение объема профинансированных средств от объема финансирования, предусмотренного уточненной сводной бюджетной росписью составляет 2 018,9 тыс. рублей. Не полное освоение образовалось в результате оплаты мер соц поддержки сотрудникам соогласно фактически предост документам</t>
  </si>
  <si>
    <t>Отклонение объема профинансированных средств от объема финансирования, предусмотренного уточненной сводной бюджетной росписью составляет 296,6 тыс. рулей. Не полное освоение образовалос в результате оплаты мер соц поддержки сотрудникам согласно фактически предост документам</t>
  </si>
  <si>
    <t>Отклонение объема профинансированных  средств от объема финансирования, предусмотренного уточненной сводной бюджетной росписью составляет 185 332,8  тыс. рублей.  Остаток сложился в связи с отсутствием заявлений граждан на получение мер социальной поддержки</t>
  </si>
  <si>
    <t>Отклонение объема профинансированных  средств от объема финансирования, предусмотренного уточненной сводной бюджетной росписью 3 775,0 тыс. рублей. Остатки по государственным контрактам на исполнение бюджетных  обязательств в 2019 год, возмещения задолженности фонда социального страхования (по больничным листам, пособиям по беременности и родам).</t>
  </si>
  <si>
    <t>заявительный характер выплаты пособий и компенсаций. По 4 человекам выплата не была осуществлена,  в связи с вступлением решения суда в законную силу после 25.12.2016.  В соответствии с законодательством - выплаты осуществляются через 3 года после усыновления (удочерения). В соответствии с законодательством - выплаты осуществляются через 3 года после усыновления (удочерения).</t>
  </si>
  <si>
    <t xml:space="preserve">Обеспечение изготовления талонов и проездных документов в целях реализации дополнительных мер социальной поддержки по оплате проезда отдельных категорий жителей Краснодар-ского края, установлен-ных Законом Краснодар-ского края от 13 февраля 2006 г.
№ 987-КЗ «О дополнительных 
мерах социальной поддержки по оплате проезда отдельных категорий жителей Краснодарского края на 2006 – 2023 годы» (за исключением мер социальной поддержки, предусмотренных подпунктом 1.1.8.4 настоящего пункта)
</t>
  </si>
  <si>
    <t xml:space="preserve">Выплата единовременного пособия беременной жене военнослужащего, проходящего военную службу по призыву, и ежемесячного пособия на ребенка военнослужащего, проходящего военную службу по призыву в соответствии с Федеральным законом                                          от 19 мая 1995 г. № 81-ФЗ "О государственных пособиях гражданам, имеющим детей"   </t>
  </si>
  <si>
    <t xml:space="preserve">Начальник отдела реализации национальных                                                                 проектов и государственных программ                                                     </t>
  </si>
  <si>
    <t>Отклонение объема профинансированных  средств от объема финансирования, предусмотренного уточненной сводной бюджетной росписью составляет 507,2 тыс. рублей. По факту выполнения мероприятия. Экономия сложилась из-за того, что размеры выплат по данному мероприятию различны.</t>
  </si>
  <si>
    <t>Сложившийся остаток целевых межбюджетных трансфертов по итогам  2019 года в сумме 3,6 тыс. рублей. Остаток сложился в результате заявительного характера (выплаты разного размера в зависимости от возраста ребенка). Большему колличеству граждан выплачены пособия в меньшей сумме.</t>
  </si>
  <si>
    <t>Отклонение объема профинансированных средств от объема финансирования, предусмотренного уточненной сводной бюджетной росписью составляет 2 724,5 тыс. рублей. Не полное освоение образовалось из-за фактического уменьшения числа обслуживаемых лиц в связи с проведением капитального ремонта в Апшеронском ДОЛ. По Новолеушковской ШИ государственное задание перевыполнено на 16 человек.</t>
  </si>
  <si>
    <t>Отклонение объема профинансированных средств от объема финансирования, предусмотренного уточненной сводной бюджетной росписью составляет 296,6 тыс. рулей. Не полное освоение образовалось в результате оплаты мер соц поддержки сотрудникам согласно фактически предост документам</t>
  </si>
  <si>
    <t>Показатель не выполнен в связи с ограниченными сроками проведения процедуры торгов</t>
  </si>
  <si>
    <t>Отклонение объема профинансированных  средств от объема финансирования, предусмотренного уточненной сводной бюджетной росписью составляет 250,0 тыс. рублей.         25 декабря 2019 г. внесены изменения в государственную программу, предусматривающие увеличение финансирования на 250,0 тыс. рублей. Остаток средств образовался в связи с ограниченными сроками проведения процедуры торгов</t>
  </si>
  <si>
    <t>Отклонение объема профинансированных  средств от объема финансирования, предусмотренного уточненной сводной бюджетной росписью составляет  1 952,9 тыс. рублей. По факту выполнения мероприятия. Остаток сложился в результате нереализованного права одним человеком в течении 9 месяцев, а также в связи с индексацией стоимости квадратного метра жилого помещения в 2019 году.</t>
  </si>
  <si>
    <t>Показатель не выполнен в связи с уменьшением фактического числа обслуживаемых лиц ЦОП</t>
  </si>
  <si>
    <t>Отклонение объема профинансированных средств от объема финансирования, предусмотренного уточненной сводной бюджетной росписью составляет 2 018,9 тыс. рублей, в том числе:
96,2 тыс. рублей экономия средств образовалась образовалась в результате оплаты мер соц.поддержки специалистам села (заявительный принцип,выплаты осуществляются согласно фактически предоставленным документам);
1 907,4 тыс. рублей кредиторская задолженность по остаткам заключенных договоров в связи с выставлением поставщиками коммунальных услуг, услуг связи, взносов на капитальный ремонт, поставку ГСМ за декабрь 2019 года, а также поставщиками на возмещение коммунальных услуг платежных документов за декабрь 2019 года (по возмещению – декабрь 2019 года – согласно условиям оплаты по заключенным договорам на возмещение услуг) в январе 2020 года;
15,3 тыс. рублей отсутсвие заявителей на получение мер социальной  поддержки в виде компенсации при сокращении в случае досрочного увольнения</t>
  </si>
  <si>
    <t>Отклонение объема профинансированных  средств от объема финансирования, предусмотренного уточненной сводной бюджетной росписью составляет 4,8 тыс. рублей. Заявительный характер выплаты</t>
  </si>
  <si>
    <t>Отклонение объема профинансированных  средств от объема финансирования, предусмотренного уточненной сводной бюджетной росписью составляет 15 574,0 тыс. рублей. Остаток сложился в связи с заявительным характером выплаты. Выплата материнского капиталла может осуществляться частями (на оплату садика, учебы)</t>
  </si>
  <si>
    <t>Предоставление инвалидам (в том числе детям-инвалидам),  имеющим транспортные средства в соответствии с медицинскими показаниями, или их законным представителям компенсации страховых премий по договору обязательного страхования гражданской ответственности владельцев транспортных средств в соответствии с Федеральным Законом от 25 апреля 2002 г.                                                                      № 40-ФЗ "О обязательном страховании гражданской ответственности владельцев транспортных средств"</t>
  </si>
  <si>
    <t>Предоставление  денежной компенсации за бензин, ремонт, техническое обслуживание транспортных средств и запасные части к ним некоторым категориям инвалидов из числа ветеранов в соответствии с Законом Краснодарского края от 29 апреля 2008 г.                                                                    № 1457-КЗ "О компенсации расходов,  связанных с эксплуатацией транспортных средств, некоторым категориям жителей Краснодарского края"</t>
  </si>
  <si>
    <t xml:space="preserve">Отклонение объема профинансированных  средств от объема финансирования, предусмотренного уточненной сводной бюджетной росписью составляет 163,9 тыс. рублей, в том числе: 57,6 тыс. рублей экономия средств образовалась образовалась в результате оплаты мер соц.поддержки специалистам села (заявительный принцип,выплаты осуществляются согласно фактически предоставленным документам); 71,3 тыс. рублей отсутсвие заявителей на получение мер социальной  поддержки в виде компенсации при сокращении в случае досрочного увольнения;
35,0 тыс. рублей экономия по капитальному ремонту (оплата по фактически выполненным работам)
</t>
  </si>
  <si>
    <t>Показатель расчитывается Федеральной службой государственной статистики (Росстат) ежегодно, 1-я оценка (предварительная) - 15 марта; 2-я оценка (окончательная) - 15 августа. Фактическое значение показателя основано на данных Росстата по состоянию на 13.02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</si>
</sst>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0.000"/>
  </numFmts>
  <fonts count="39" x14ac:knownFonts="1">
    <font>
      <sz val="11"/>
      <color theme="1"/>
      <name val="Calibri"/>
      <family val="2"/>
      <scheme val="minor"/>
    </font>
    <font>
      <sz val="48"/>
      <name val="Times New Roman"/>
      <family val="1"/>
      <charset val="204"/>
    </font>
    <font>
      <sz val="22"/>
      <name val="Calibri"/>
      <family val="2"/>
      <charset val="204"/>
      <scheme val="minor"/>
    </font>
    <font>
      <sz val="30"/>
      <name val="Calibri"/>
      <family val="2"/>
      <charset val="204"/>
      <scheme val="minor"/>
    </font>
    <font>
      <u/>
      <sz val="48"/>
      <name val="Times New Roman"/>
      <family val="1"/>
      <charset val="204"/>
    </font>
    <font>
      <sz val="28"/>
      <name val="Times New Roman"/>
      <family val="1"/>
      <charset val="204"/>
    </font>
    <font>
      <b/>
      <sz val="28"/>
      <name val="Times New Roman"/>
      <family val="1"/>
      <charset val="204"/>
    </font>
    <font>
      <sz val="28"/>
      <name val="Calibri"/>
      <family val="2"/>
      <charset val="204"/>
      <scheme val="minor"/>
    </font>
    <font>
      <i/>
      <sz val="28"/>
      <name val="Times New Roman"/>
      <family val="1"/>
      <charset val="204"/>
    </font>
    <font>
      <i/>
      <vertAlign val="superscript"/>
      <sz val="28"/>
      <name val="Times New Roman"/>
      <family val="1"/>
      <charset val="204"/>
    </font>
    <font>
      <b/>
      <sz val="36"/>
      <name val="Times New Roman"/>
      <family val="1"/>
      <charset val="204"/>
    </font>
    <font>
      <sz val="36"/>
      <name val="Times New Roman"/>
      <family val="1"/>
      <charset val="204"/>
    </font>
    <font>
      <b/>
      <sz val="30"/>
      <name val="Calibri"/>
      <family val="2"/>
      <charset val="204"/>
      <scheme val="minor"/>
    </font>
    <font>
      <sz val="22"/>
      <name val="Times New Roman"/>
      <family val="1"/>
      <charset val="204"/>
    </font>
    <font>
      <sz val="24"/>
      <name val="Times New Roman"/>
      <family val="1"/>
      <charset val="204"/>
    </font>
    <font>
      <sz val="20"/>
      <name val="Times New Roman"/>
      <family val="1"/>
      <charset val="204"/>
    </font>
    <font>
      <sz val="14"/>
      <color indexed="8"/>
      <name val="Times New Roman"/>
      <family val="1"/>
      <charset val="204"/>
    </font>
    <font>
      <sz val="12"/>
      <color indexed="8"/>
      <name val="Times New Roman"/>
      <family val="1"/>
      <charset val="204"/>
    </font>
    <font>
      <sz val="10"/>
      <color rgb="FF000000"/>
      <name val="Times New Roman"/>
      <family val="1"/>
      <charset val="204"/>
    </font>
    <font>
      <sz val="10"/>
      <color theme="1"/>
      <name val="Times New Roman"/>
      <family val="1"/>
      <charset val="204"/>
    </font>
    <font>
      <sz val="10"/>
      <color indexed="8"/>
      <name val="Times New Roman"/>
      <family val="1"/>
      <charset val="204"/>
    </font>
    <font>
      <b/>
      <sz val="10"/>
      <color indexed="8"/>
      <name val="Times New Roman"/>
      <family val="1"/>
      <charset val="204"/>
    </font>
    <font>
      <sz val="10"/>
      <name val="Times New Roman"/>
      <family val="1"/>
      <charset val="204"/>
    </font>
    <font>
      <sz val="16"/>
      <color indexed="8"/>
      <name val="Times New Roman"/>
      <family val="1"/>
      <charset val="204"/>
    </font>
    <font>
      <sz val="16"/>
      <color theme="1"/>
      <name val="Calibri"/>
      <family val="2"/>
      <charset val="204"/>
      <scheme val="minor"/>
    </font>
    <font>
      <sz val="10"/>
      <name val="Arial Cyr"/>
      <charset val="204"/>
    </font>
    <font>
      <sz val="12"/>
      <name val="Arial Cyr"/>
      <charset val="204"/>
    </font>
    <font>
      <sz val="12"/>
      <name val="Times New Roman"/>
      <family val="1"/>
      <charset val="204"/>
    </font>
    <font>
      <sz val="14"/>
      <name val="Times New Roman"/>
      <family val="1"/>
      <charset val="204"/>
    </font>
    <font>
      <sz val="14"/>
      <color theme="0"/>
      <name val="Times New Roman"/>
      <family val="1"/>
      <charset val="204"/>
    </font>
    <font>
      <u/>
      <sz val="10"/>
      <color indexed="12"/>
      <name val="Arial Cyr"/>
      <charset val="204"/>
    </font>
    <font>
      <sz val="16"/>
      <name val="Times New Roman"/>
      <family val="1"/>
      <charset val="204"/>
    </font>
    <font>
      <b/>
      <sz val="14"/>
      <name val="Times New Roman"/>
      <family val="1"/>
      <charset val="204"/>
    </font>
    <font>
      <b/>
      <sz val="16"/>
      <name val="Times New Roman"/>
      <family val="1"/>
      <charset val="204"/>
    </font>
    <font>
      <b/>
      <sz val="12"/>
      <name val="Arial Cyr"/>
      <charset val="204"/>
    </font>
    <font>
      <sz val="10"/>
      <name val="Arial"/>
      <family val="2"/>
      <charset val="204"/>
    </font>
    <font>
      <sz val="18"/>
      <name val="Times New Roman"/>
      <family val="1"/>
      <charset val="204"/>
    </font>
    <font>
      <sz val="14"/>
      <color theme="1"/>
      <name val="Calibri"/>
      <family val="2"/>
      <charset val="204"/>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4">
    <xf numFmtId="0" fontId="0" fillId="0" borderId="0"/>
    <xf numFmtId="0" fontId="25" fillId="0" borderId="0"/>
    <xf numFmtId="0" fontId="30" fillId="0" borderId="0" applyNumberFormat="0" applyFill="0" applyBorder="0" applyAlignment="0" applyProtection="0">
      <alignment vertical="top"/>
      <protection locked="0"/>
    </xf>
    <xf numFmtId="0" fontId="35" fillId="0" borderId="0"/>
  </cellStyleXfs>
  <cellXfs count="358">
    <xf numFmtId="0" fontId="0" fillId="0" borderId="0" xfId="0"/>
    <xf numFmtId="0" fontId="2" fillId="2" borderId="0" xfId="0" applyFont="1" applyFill="1" applyBorder="1"/>
    <xf numFmtId="0" fontId="3" fillId="2" borderId="0" xfId="0" applyFont="1" applyFill="1" applyBorder="1"/>
    <xf numFmtId="0" fontId="5" fillId="2" borderId="0" xfId="0" applyFont="1" applyFill="1" applyBorder="1" applyAlignment="1">
      <alignment horizontal="center" vertical="top"/>
    </xf>
    <xf numFmtId="0" fontId="6" fillId="2" borderId="0" xfId="0" applyFont="1" applyFill="1" applyBorder="1" applyAlignment="1">
      <alignment horizontal="left" vertical="top"/>
    </xf>
    <xf numFmtId="164" fontId="5" fillId="2" borderId="0" xfId="0" applyNumberFormat="1" applyFont="1" applyFill="1" applyBorder="1" applyAlignment="1">
      <alignment horizontal="center" vertical="top"/>
    </xf>
    <xf numFmtId="0" fontId="5" fillId="2" borderId="0" xfId="0" applyFont="1" applyFill="1" applyBorder="1" applyAlignment="1">
      <alignment horizontal="left" vertical="top"/>
    </xf>
    <xf numFmtId="0" fontId="7" fillId="2" borderId="0" xfId="0" applyFont="1" applyFill="1" applyBorder="1" applyAlignment="1">
      <alignment horizontal="center" vertical="top"/>
    </xf>
    <xf numFmtId="164" fontId="5" fillId="2" borderId="2" xfId="0" applyNumberFormat="1" applyFont="1" applyFill="1" applyBorder="1" applyAlignment="1">
      <alignment horizontal="center" vertical="top" textRotation="90" wrapText="1"/>
    </xf>
    <xf numFmtId="164" fontId="8" fillId="2" borderId="2" xfId="0" applyNumberFormat="1" applyFont="1" applyFill="1" applyBorder="1" applyAlignment="1">
      <alignment horizontal="center" vertical="top" textRotation="90" wrapText="1"/>
    </xf>
    <xf numFmtId="165" fontId="5" fillId="2" borderId="2" xfId="0" applyNumberFormat="1" applyFont="1" applyFill="1" applyBorder="1" applyAlignment="1">
      <alignment horizontal="center" vertical="top" textRotation="90" wrapText="1"/>
    </xf>
    <xf numFmtId="0" fontId="2" fillId="2" borderId="0" xfId="0" applyFont="1" applyFill="1" applyBorder="1" applyAlignment="1">
      <alignment wrapText="1"/>
    </xf>
    <xf numFmtId="0" fontId="3" fillId="2" borderId="0" xfId="0" applyFont="1" applyFill="1" applyBorder="1" applyAlignment="1">
      <alignment horizontal="right"/>
    </xf>
    <xf numFmtId="49" fontId="5" fillId="2" borderId="2" xfId="0" applyNumberFormat="1" applyFont="1" applyFill="1" applyBorder="1" applyAlignment="1">
      <alignment horizontal="center" vertical="top"/>
    </xf>
    <xf numFmtId="49" fontId="2" fillId="2" borderId="0" xfId="0" applyNumberFormat="1" applyFont="1" applyFill="1" applyBorder="1"/>
    <xf numFmtId="49" fontId="3" fillId="2" borderId="0" xfId="0" applyNumberFormat="1" applyFont="1" applyFill="1" applyBorder="1"/>
    <xf numFmtId="0" fontId="6" fillId="2" borderId="2" xfId="0" applyFont="1" applyFill="1" applyBorder="1" applyAlignment="1">
      <alignment horizontal="center" vertical="top"/>
    </xf>
    <xf numFmtId="0" fontId="6" fillId="2" borderId="2" xfId="0" applyFont="1" applyFill="1" applyBorder="1" applyAlignment="1">
      <alignment horizontal="left" vertical="top" wrapText="1"/>
    </xf>
    <xf numFmtId="164" fontId="10" fillId="2" borderId="2" xfId="0" applyNumberFormat="1" applyFont="1" applyFill="1" applyBorder="1" applyAlignment="1">
      <alignment horizontal="center" vertical="top"/>
    </xf>
    <xf numFmtId="0" fontId="5" fillId="2" borderId="2" xfId="0" applyFont="1" applyFill="1" applyBorder="1" applyAlignment="1">
      <alignment horizontal="left" vertical="top"/>
    </xf>
    <xf numFmtId="164" fontId="2" fillId="2" borderId="0" xfId="0" applyNumberFormat="1" applyFont="1" applyFill="1" applyBorder="1"/>
    <xf numFmtId="165" fontId="3" fillId="2" borderId="0" xfId="0" applyNumberFormat="1" applyFont="1" applyFill="1" applyBorder="1"/>
    <xf numFmtId="49" fontId="6" fillId="2" borderId="2" xfId="0" applyNumberFormat="1" applyFont="1" applyFill="1" applyBorder="1" applyAlignment="1">
      <alignment horizontal="center" vertical="top" wrapText="1"/>
    </xf>
    <xf numFmtId="2" fontId="6" fillId="2" borderId="2" xfId="0" applyNumberFormat="1" applyFont="1" applyFill="1" applyBorder="1" applyAlignment="1">
      <alignment horizontal="center" vertical="top"/>
    </xf>
    <xf numFmtId="2" fontId="6" fillId="2" borderId="2" xfId="0" applyNumberFormat="1" applyFont="1" applyFill="1" applyBorder="1" applyAlignment="1">
      <alignment horizontal="left" vertical="top"/>
    </xf>
    <xf numFmtId="0" fontId="12" fillId="2" borderId="0" xfId="0" applyFont="1" applyFill="1" applyBorder="1"/>
    <xf numFmtId="0" fontId="5" fillId="2" borderId="2" xfId="0" applyFont="1" applyFill="1" applyBorder="1" applyAlignment="1">
      <alignment vertical="top"/>
    </xf>
    <xf numFmtId="0" fontId="3" fillId="2" borderId="2" xfId="0" applyFont="1" applyFill="1" applyBorder="1"/>
    <xf numFmtId="0" fontId="3" fillId="2" borderId="0" xfId="0" applyFont="1" applyFill="1" applyBorder="1" applyAlignment="1">
      <alignment horizontal="center"/>
    </xf>
    <xf numFmtId="0" fontId="3" fillId="2" borderId="8" xfId="0" applyFont="1" applyFill="1" applyBorder="1"/>
    <xf numFmtId="0" fontId="3" fillId="2" borderId="10" xfId="0" applyFont="1" applyFill="1" applyBorder="1"/>
    <xf numFmtId="0" fontId="3" fillId="2" borderId="0" xfId="0" applyFont="1" applyFill="1" applyBorder="1" applyAlignment="1">
      <alignment vertical="top"/>
    </xf>
    <xf numFmtId="0" fontId="6" fillId="2" borderId="2" xfId="0" applyFont="1" applyFill="1" applyBorder="1" applyAlignment="1">
      <alignment horizontal="left" vertical="top"/>
    </xf>
    <xf numFmtId="0" fontId="3" fillId="2" borderId="14" xfId="0" applyFont="1" applyFill="1" applyBorder="1"/>
    <xf numFmtId="0" fontId="3" fillId="2" borderId="0" xfId="0" applyFont="1" applyFill="1" applyBorder="1" applyAlignment="1">
      <alignment vertical="center"/>
    </xf>
    <xf numFmtId="0" fontId="3" fillId="2" borderId="0" xfId="0" applyFont="1" applyFill="1" applyBorder="1" applyAlignment="1">
      <alignment horizontal="center" vertical="top"/>
    </xf>
    <xf numFmtId="0" fontId="13" fillId="2" borderId="0" xfId="0" applyFont="1" applyFill="1" applyBorder="1" applyAlignment="1">
      <alignment horizontal="center" vertical="top"/>
    </xf>
    <xf numFmtId="0" fontId="15" fillId="2" borderId="0" xfId="0" applyFont="1" applyFill="1" applyBorder="1" applyAlignment="1">
      <alignment horizontal="left" vertical="top"/>
    </xf>
    <xf numFmtId="49" fontId="13" fillId="2" borderId="0" xfId="0" applyNumberFormat="1" applyFont="1" applyFill="1" applyBorder="1" applyAlignment="1">
      <alignment horizontal="center" vertical="top" wrapText="1"/>
    </xf>
    <xf numFmtId="49" fontId="13" fillId="2" borderId="0" xfId="0" applyNumberFormat="1" applyFont="1" applyFill="1" applyBorder="1" applyAlignment="1">
      <alignment horizontal="left" vertical="top" wrapText="1"/>
    </xf>
    <xf numFmtId="0" fontId="11" fillId="2" borderId="0" xfId="0" applyFont="1" applyFill="1" applyBorder="1" applyAlignment="1">
      <alignment horizontal="center" vertical="top"/>
    </xf>
    <xf numFmtId="164" fontId="13" fillId="2" borderId="0" xfId="0" applyNumberFormat="1" applyFont="1" applyFill="1" applyBorder="1" applyAlignment="1">
      <alignment horizontal="center" vertical="top"/>
    </xf>
    <xf numFmtId="0" fontId="13" fillId="2" borderId="0" xfId="0" applyFont="1" applyFill="1" applyBorder="1" applyAlignment="1">
      <alignment horizontal="left" vertical="top"/>
    </xf>
    <xf numFmtId="0" fontId="2" fillId="2" borderId="0" xfId="0" applyFont="1" applyFill="1" applyBorder="1" applyAlignment="1">
      <alignment horizontal="center" vertical="top"/>
    </xf>
    <xf numFmtId="0" fontId="1" fillId="2" borderId="0" xfId="0" applyFont="1" applyFill="1" applyBorder="1" applyAlignment="1">
      <alignment horizontal="left" vertical="top"/>
    </xf>
    <xf numFmtId="0" fontId="17" fillId="2" borderId="0" xfId="0" applyFont="1" applyFill="1" applyAlignment="1">
      <alignment horizontal="center" vertical="top"/>
    </xf>
    <xf numFmtId="0" fontId="17" fillId="2" borderId="0" xfId="0" applyFont="1" applyFill="1" applyAlignment="1">
      <alignment horizontal="center"/>
    </xf>
    <xf numFmtId="164" fontId="17" fillId="2" borderId="0" xfId="0" applyNumberFormat="1" applyFont="1" applyFill="1" applyAlignment="1">
      <alignment horizontal="center"/>
    </xf>
    <xf numFmtId="0" fontId="19" fillId="2" borderId="12" xfId="0" applyFont="1" applyFill="1" applyBorder="1" applyAlignment="1">
      <alignment horizontal="center" vertical="center" wrapText="1"/>
    </xf>
    <xf numFmtId="0" fontId="19" fillId="2" borderId="2" xfId="0"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20" fillId="2" borderId="5" xfId="0" applyFont="1" applyFill="1" applyBorder="1" applyAlignment="1">
      <alignment horizontal="center" vertical="top" wrapText="1"/>
    </xf>
    <xf numFmtId="0" fontId="20" fillId="2" borderId="5" xfId="0" applyFont="1" applyFill="1" applyBorder="1" applyAlignment="1">
      <alignment horizontal="center" vertical="center" wrapText="1"/>
    </xf>
    <xf numFmtId="0" fontId="17" fillId="2" borderId="2" xfId="0" applyFont="1" applyFill="1" applyBorder="1" applyAlignment="1">
      <alignment horizontal="center" vertical="top"/>
    </xf>
    <xf numFmtId="0" fontId="21" fillId="2" borderId="2" xfId="0" applyFont="1" applyFill="1" applyBorder="1" applyAlignment="1">
      <alignment vertical="top" wrapText="1"/>
    </xf>
    <xf numFmtId="0" fontId="20" fillId="2" borderId="2" xfId="0" applyFont="1" applyFill="1" applyBorder="1" applyAlignment="1">
      <alignment vertical="top" wrapText="1"/>
    </xf>
    <xf numFmtId="164" fontId="20" fillId="2" borderId="2" xfId="0" applyNumberFormat="1" applyFont="1" applyFill="1" applyBorder="1" applyAlignment="1">
      <alignment vertical="top" wrapText="1"/>
    </xf>
    <xf numFmtId="49" fontId="17" fillId="2" borderId="2" xfId="0" applyNumberFormat="1" applyFont="1" applyFill="1" applyBorder="1" applyAlignment="1">
      <alignment horizontal="center" vertical="top"/>
    </xf>
    <xf numFmtId="0" fontId="20" fillId="2" borderId="2" xfId="0" applyFont="1" applyFill="1" applyBorder="1" applyAlignment="1">
      <alignment horizontal="center" vertical="top" wrapText="1"/>
    </xf>
    <xf numFmtId="3" fontId="20" fillId="2" borderId="2" xfId="0" applyNumberFormat="1" applyFont="1" applyFill="1" applyBorder="1" applyAlignment="1">
      <alignment horizontal="center" vertical="top" wrapText="1"/>
    </xf>
    <xf numFmtId="3" fontId="22" fillId="2" borderId="2" xfId="0" applyNumberFormat="1" applyFont="1" applyFill="1" applyBorder="1" applyAlignment="1">
      <alignment horizontal="center" vertical="top" wrapText="1"/>
    </xf>
    <xf numFmtId="0" fontId="20" fillId="2" borderId="2" xfId="0" applyFont="1" applyFill="1" applyBorder="1" applyAlignment="1">
      <alignment horizontal="left" vertical="top" wrapText="1"/>
    </xf>
    <xf numFmtId="164" fontId="20" fillId="2" borderId="2" xfId="0" applyNumberFormat="1" applyFont="1" applyFill="1" applyBorder="1" applyAlignment="1">
      <alignment horizontal="center" vertical="top" wrapText="1"/>
    </xf>
    <xf numFmtId="0" fontId="20" fillId="2" borderId="2" xfId="0" applyFont="1" applyFill="1" applyBorder="1" applyAlignment="1">
      <alignment horizontal="center" vertical="center" wrapText="1"/>
    </xf>
    <xf numFmtId="1" fontId="20" fillId="2" borderId="2" xfId="0" applyNumberFormat="1" applyFont="1" applyFill="1" applyBorder="1" applyAlignment="1">
      <alignment horizontal="center" vertical="top" wrapText="1"/>
    </xf>
    <xf numFmtId="166" fontId="20" fillId="2" borderId="2" xfId="0" applyNumberFormat="1" applyFont="1" applyFill="1" applyBorder="1" applyAlignment="1">
      <alignment horizontal="center" vertical="top" wrapText="1"/>
    </xf>
    <xf numFmtId="167" fontId="20" fillId="2" borderId="2" xfId="0" applyNumberFormat="1" applyFont="1" applyFill="1" applyBorder="1" applyAlignment="1">
      <alignment horizontal="center" vertical="top" wrapText="1"/>
    </xf>
    <xf numFmtId="49" fontId="17" fillId="2" borderId="2" xfId="0" applyNumberFormat="1" applyFont="1" applyFill="1" applyBorder="1" applyAlignment="1">
      <alignment horizontal="center" vertical="top" wrapText="1"/>
    </xf>
    <xf numFmtId="4" fontId="20" fillId="2" borderId="2" xfId="0" applyNumberFormat="1" applyFont="1" applyFill="1" applyBorder="1" applyAlignment="1">
      <alignment horizontal="center" vertical="top" wrapText="1"/>
    </xf>
    <xf numFmtId="0" fontId="22" fillId="2" borderId="2" xfId="0" applyFont="1" applyFill="1" applyBorder="1" applyAlignment="1">
      <alignment vertical="top" wrapText="1"/>
    </xf>
    <xf numFmtId="49" fontId="17" fillId="2" borderId="0" xfId="0" applyNumberFormat="1" applyFont="1" applyFill="1" applyBorder="1" applyAlignment="1">
      <alignment horizontal="center" vertical="top"/>
    </xf>
    <xf numFmtId="0" fontId="20" fillId="2" borderId="0" xfId="0" applyFont="1" applyFill="1" applyBorder="1" applyAlignment="1">
      <alignment vertical="top" wrapText="1"/>
    </xf>
    <xf numFmtId="0" fontId="20" fillId="2" borderId="0" xfId="0" applyFont="1" applyFill="1" applyBorder="1" applyAlignment="1">
      <alignment horizontal="center" vertical="top" wrapText="1"/>
    </xf>
    <xf numFmtId="3" fontId="20" fillId="2" borderId="0" xfId="0" applyNumberFormat="1" applyFont="1" applyFill="1" applyBorder="1" applyAlignment="1">
      <alignment horizontal="center" vertical="top" wrapText="1"/>
    </xf>
    <xf numFmtId="49" fontId="23" fillId="2" borderId="0" xfId="0" applyNumberFormat="1" applyFont="1" applyFill="1" applyBorder="1" applyAlignment="1">
      <alignment horizontal="center" vertical="top"/>
    </xf>
    <xf numFmtId="0" fontId="23" fillId="2" borderId="0" xfId="0" applyFont="1" applyFill="1" applyBorder="1" applyAlignment="1">
      <alignment vertical="top" wrapText="1"/>
    </xf>
    <xf numFmtId="0" fontId="23" fillId="2" borderId="0" xfId="0" applyFont="1" applyFill="1" applyBorder="1" applyAlignment="1">
      <alignment horizontal="center" vertical="top" wrapText="1"/>
    </xf>
    <xf numFmtId="164" fontId="23" fillId="2" borderId="0" xfId="0" applyNumberFormat="1" applyFont="1" applyFill="1" applyBorder="1" applyAlignment="1">
      <alignment horizontal="center" vertical="top" wrapText="1"/>
    </xf>
    <xf numFmtId="49" fontId="26" fillId="2" borderId="0" xfId="1" applyNumberFormat="1" applyFont="1" applyFill="1" applyAlignment="1">
      <alignment horizontal="center"/>
    </xf>
    <xf numFmtId="0" fontId="27" fillId="2" borderId="0" xfId="1" applyFont="1" applyFill="1" applyAlignment="1">
      <alignment horizontal="left"/>
    </xf>
    <xf numFmtId="0" fontId="27" fillId="2" borderId="0" xfId="1" applyFont="1" applyFill="1"/>
    <xf numFmtId="164" fontId="27" fillId="2" borderId="0" xfId="1" applyNumberFormat="1" applyFont="1" applyFill="1" applyAlignment="1">
      <alignment horizontal="center"/>
    </xf>
    <xf numFmtId="164" fontId="27" fillId="2" borderId="0" xfId="1" applyNumberFormat="1" applyFont="1" applyFill="1" applyBorder="1" applyAlignment="1">
      <alignment horizontal="center"/>
    </xf>
    <xf numFmtId="0" fontId="26" fillId="2" borderId="0" xfId="1" applyFont="1" applyFill="1" applyBorder="1"/>
    <xf numFmtId="0" fontId="26" fillId="2" borderId="0" xfId="1" applyFont="1" applyFill="1" applyBorder="1" applyAlignment="1">
      <alignment horizontal="left" vertical="top" wrapText="1"/>
    </xf>
    <xf numFmtId="164" fontId="26" fillId="2" borderId="0" xfId="1" applyNumberFormat="1" applyFont="1" applyFill="1" applyBorder="1" applyAlignment="1">
      <alignment horizontal="center" vertical="center"/>
    </xf>
    <xf numFmtId="0" fontId="26" fillId="2" borderId="0" xfId="1" applyFont="1" applyFill="1" applyBorder="1" applyAlignment="1">
      <alignment horizontal="center" vertical="top"/>
    </xf>
    <xf numFmtId="0" fontId="26" fillId="2" borderId="0" xfId="1" applyFont="1" applyFill="1" applyAlignment="1">
      <alignment vertical="top"/>
    </xf>
    <xf numFmtId="0" fontId="26" fillId="2" borderId="0" xfId="1" applyFont="1" applyFill="1"/>
    <xf numFmtId="49" fontId="28" fillId="2" borderId="0" xfId="1" applyNumberFormat="1" applyFont="1" applyFill="1" applyBorder="1" applyAlignment="1"/>
    <xf numFmtId="49" fontId="28" fillId="2" borderId="0" xfId="1" applyNumberFormat="1" applyFont="1" applyFill="1" applyBorder="1" applyAlignment="1">
      <alignment horizontal="left"/>
    </xf>
    <xf numFmtId="164" fontId="27" fillId="2" borderId="0" xfId="1" applyNumberFormat="1" applyFont="1" applyFill="1" applyBorder="1" applyAlignment="1">
      <alignment horizontal="center" vertical="center"/>
    </xf>
    <xf numFmtId="0" fontId="27" fillId="2" borderId="0" xfId="1" applyFont="1" applyFill="1" applyBorder="1" applyAlignment="1">
      <alignment horizontal="center" vertical="top"/>
    </xf>
    <xf numFmtId="0" fontId="26" fillId="2" borderId="0" xfId="1" applyFont="1" applyFill="1" applyBorder="1" applyAlignment="1">
      <alignment vertical="top"/>
    </xf>
    <xf numFmtId="49" fontId="28" fillId="2" borderId="0" xfId="1" applyNumberFormat="1" applyFont="1" applyFill="1" applyBorder="1" applyAlignment="1">
      <alignment wrapText="1"/>
    </xf>
    <xf numFmtId="49" fontId="28" fillId="2" borderId="0" xfId="1" applyNumberFormat="1" applyFont="1" applyFill="1" applyBorder="1" applyAlignment="1">
      <alignment horizontal="left" wrapText="1"/>
    </xf>
    <xf numFmtId="49" fontId="27" fillId="2" borderId="0" xfId="1" applyNumberFormat="1" applyFont="1" applyFill="1" applyBorder="1" applyAlignment="1">
      <alignment horizontal="center"/>
    </xf>
    <xf numFmtId="49" fontId="27" fillId="2" borderId="0" xfId="1" applyNumberFormat="1" applyFont="1" applyFill="1" applyBorder="1" applyAlignment="1">
      <alignment horizontal="left"/>
    </xf>
    <xf numFmtId="0" fontId="27" fillId="2" borderId="0" xfId="1" applyFont="1" applyFill="1" applyBorder="1" applyAlignment="1">
      <alignment horizontal="left" vertical="top" wrapText="1"/>
    </xf>
    <xf numFmtId="0" fontId="28" fillId="2" borderId="1" xfId="2" applyFont="1" applyFill="1" applyBorder="1" applyAlignment="1" applyProtection="1">
      <alignment horizontal="center" vertical="top" wrapText="1"/>
    </xf>
    <xf numFmtId="164" fontId="28" fillId="2" borderId="0" xfId="1" applyNumberFormat="1" applyFont="1" applyFill="1" applyBorder="1" applyAlignment="1">
      <alignment horizontal="center" vertical="center"/>
    </xf>
    <xf numFmtId="0" fontId="28" fillId="2" borderId="0" xfId="1" applyFont="1" applyFill="1" applyBorder="1" applyAlignment="1">
      <alignment horizontal="center" vertical="top"/>
    </xf>
    <xf numFmtId="0" fontId="26" fillId="2" borderId="0" xfId="1" applyFont="1" applyFill="1" applyBorder="1" applyAlignment="1">
      <alignment horizontal="center"/>
    </xf>
    <xf numFmtId="0" fontId="28" fillId="2" borderId="7" xfId="2" applyFont="1" applyFill="1" applyBorder="1" applyAlignment="1" applyProtection="1">
      <alignment horizontal="center" vertical="top" wrapText="1"/>
    </xf>
    <xf numFmtId="0" fontId="28" fillId="2" borderId="5" xfId="2" applyFont="1" applyFill="1" applyBorder="1" applyAlignment="1" applyProtection="1">
      <alignment horizontal="center" vertical="top" wrapText="1"/>
    </xf>
    <xf numFmtId="164" fontId="28" fillId="2" borderId="2" xfId="1" applyNumberFormat="1" applyFont="1" applyFill="1" applyBorder="1" applyAlignment="1">
      <alignment horizontal="center" vertical="top" wrapText="1"/>
    </xf>
    <xf numFmtId="164" fontId="28" fillId="2" borderId="6" xfId="1" applyNumberFormat="1" applyFont="1" applyFill="1" applyBorder="1" applyAlignment="1">
      <alignment horizontal="center" vertical="top" wrapText="1"/>
    </xf>
    <xf numFmtId="49" fontId="28" fillId="2" borderId="2" xfId="1" applyNumberFormat="1" applyFont="1" applyFill="1" applyBorder="1" applyAlignment="1">
      <alignment horizontal="center" vertical="center" wrapText="1"/>
    </xf>
    <xf numFmtId="0" fontId="28" fillId="2" borderId="2" xfId="1" applyFont="1" applyFill="1" applyBorder="1" applyAlignment="1">
      <alignment horizontal="center" vertical="center" wrapText="1"/>
    </xf>
    <xf numFmtId="3" fontId="28" fillId="2" borderId="2" xfId="1" applyNumberFormat="1" applyFont="1" applyFill="1" applyBorder="1" applyAlignment="1">
      <alignment horizontal="center" vertical="center" wrapText="1"/>
    </xf>
    <xf numFmtId="49" fontId="28" fillId="2" borderId="2" xfId="1" applyNumberFormat="1" applyFont="1" applyFill="1" applyBorder="1" applyAlignment="1">
      <alignment horizontal="center" vertical="top" wrapText="1"/>
    </xf>
    <xf numFmtId="0" fontId="28" fillId="2" borderId="2" xfId="1" applyFont="1" applyFill="1" applyBorder="1" applyAlignment="1">
      <alignment horizontal="left" vertical="top" wrapText="1"/>
    </xf>
    <xf numFmtId="0" fontId="28" fillId="2" borderId="2" xfId="1" applyFont="1" applyFill="1" applyBorder="1" applyAlignment="1">
      <alignment horizontal="center" vertical="top" wrapText="1"/>
    </xf>
    <xf numFmtId="0" fontId="31" fillId="2" borderId="1" xfId="1" applyFont="1" applyFill="1" applyBorder="1" applyAlignment="1">
      <alignment horizontal="center" vertical="top" wrapText="1"/>
    </xf>
    <xf numFmtId="14" fontId="31" fillId="2" borderId="1" xfId="1" applyNumberFormat="1" applyFont="1" applyFill="1" applyBorder="1" applyAlignment="1">
      <alignment horizontal="center" vertical="top" wrapText="1"/>
    </xf>
    <xf numFmtId="164" fontId="31" fillId="2" borderId="2" xfId="1" applyNumberFormat="1" applyFont="1" applyFill="1" applyBorder="1" applyAlignment="1">
      <alignment horizontal="center" vertical="top" wrapText="1"/>
    </xf>
    <xf numFmtId="0" fontId="28" fillId="2" borderId="0" xfId="1" applyFont="1" applyFill="1" applyBorder="1"/>
    <xf numFmtId="164" fontId="28" fillId="2" borderId="0" xfId="1" applyNumberFormat="1" applyFont="1" applyFill="1" applyBorder="1" applyAlignment="1">
      <alignment horizontal="center" vertical="top"/>
    </xf>
    <xf numFmtId="0" fontId="28" fillId="2" borderId="2" xfId="1" applyFont="1" applyFill="1" applyBorder="1" applyAlignment="1">
      <alignment vertical="top" wrapText="1"/>
    </xf>
    <xf numFmtId="14" fontId="31" fillId="2" borderId="2" xfId="1" applyNumberFormat="1" applyFont="1" applyFill="1" applyBorder="1" applyAlignment="1">
      <alignment horizontal="center" vertical="top" wrapText="1"/>
    </xf>
    <xf numFmtId="0" fontId="31" fillId="2" borderId="2" xfId="1" applyFont="1" applyFill="1" applyBorder="1" applyAlignment="1">
      <alignment horizontal="center" vertical="top" wrapText="1"/>
    </xf>
    <xf numFmtId="164" fontId="26" fillId="2" borderId="0" xfId="1" applyNumberFormat="1" applyFont="1" applyFill="1" applyBorder="1" applyAlignment="1">
      <alignment vertical="top"/>
    </xf>
    <xf numFmtId="49" fontId="32" fillId="2" borderId="2" xfId="1" applyNumberFormat="1" applyFont="1" applyFill="1" applyBorder="1" applyAlignment="1">
      <alignment horizontal="center" vertical="top" wrapText="1"/>
    </xf>
    <xf numFmtId="164" fontId="33" fillId="2" borderId="1" xfId="1" applyNumberFormat="1" applyFont="1" applyFill="1" applyBorder="1" applyAlignment="1">
      <alignment horizontal="center" vertical="top" wrapText="1"/>
    </xf>
    <xf numFmtId="0" fontId="32" fillId="2" borderId="1" xfId="1" applyFont="1" applyFill="1" applyBorder="1" applyAlignment="1">
      <alignment horizontal="left" vertical="top" wrapText="1"/>
    </xf>
    <xf numFmtId="0" fontId="34" fillId="2" borderId="0" xfId="1" applyFont="1" applyFill="1" applyBorder="1"/>
    <xf numFmtId="0" fontId="28" fillId="2" borderId="12" xfId="1" applyFont="1" applyFill="1" applyBorder="1" applyAlignment="1">
      <alignment horizontal="left" vertical="top" wrapText="1"/>
    </xf>
    <xf numFmtId="0" fontId="31" fillId="2" borderId="2" xfId="1" applyFont="1" applyFill="1" applyBorder="1" applyAlignment="1">
      <alignment vertical="top" wrapText="1"/>
    </xf>
    <xf numFmtId="0" fontId="28" fillId="2" borderId="1" xfId="1" applyFont="1" applyFill="1" applyBorder="1" applyAlignment="1">
      <alignment horizontal="left" vertical="top" wrapText="1"/>
    </xf>
    <xf numFmtId="0" fontId="28" fillId="2" borderId="7" xfId="1" applyFont="1" applyFill="1" applyBorder="1" applyAlignment="1">
      <alignment horizontal="center" vertical="top" wrapText="1"/>
    </xf>
    <xf numFmtId="0" fontId="28" fillId="2" borderId="7" xfId="1" applyFont="1" applyFill="1" applyBorder="1" applyAlignment="1">
      <alignment horizontal="left" vertical="top" wrapText="1"/>
    </xf>
    <xf numFmtId="0" fontId="31" fillId="2" borderId="7" xfId="1" applyFont="1" applyFill="1" applyBorder="1" applyAlignment="1">
      <alignment horizontal="center" vertical="top" wrapText="1"/>
    </xf>
    <xf numFmtId="14" fontId="31" fillId="2" borderId="7" xfId="1" applyNumberFormat="1" applyFont="1" applyFill="1" applyBorder="1" applyAlignment="1">
      <alignment horizontal="center" vertical="top" wrapText="1"/>
    </xf>
    <xf numFmtId="49" fontId="28" fillId="2" borderId="7" xfId="1" applyNumberFormat="1" applyFont="1" applyFill="1" applyBorder="1" applyAlignment="1">
      <alignment horizontal="center" vertical="top" wrapText="1"/>
    </xf>
    <xf numFmtId="164" fontId="31" fillId="2" borderId="7" xfId="1" applyNumberFormat="1" applyFont="1" applyFill="1" applyBorder="1" applyAlignment="1">
      <alignment horizontal="center" vertical="top" wrapText="1"/>
    </xf>
    <xf numFmtId="164" fontId="26" fillId="2" borderId="0" xfId="1" applyNumberFormat="1" applyFont="1" applyFill="1" applyBorder="1"/>
    <xf numFmtId="49" fontId="28" fillId="2" borderId="2" xfId="1" applyNumberFormat="1" applyFont="1" applyFill="1" applyBorder="1" applyAlignment="1">
      <alignment horizontal="center" vertical="top"/>
    </xf>
    <xf numFmtId="14" fontId="31" fillId="2" borderId="2" xfId="1" applyNumberFormat="1" applyFont="1" applyFill="1" applyBorder="1" applyAlignment="1">
      <alignment vertical="top" wrapText="1"/>
    </xf>
    <xf numFmtId="49" fontId="28" fillId="2" borderId="4" xfId="1" applyNumberFormat="1" applyFont="1" applyFill="1" applyBorder="1" applyAlignment="1">
      <alignment horizontal="left" vertical="top" wrapText="1"/>
    </xf>
    <xf numFmtId="0" fontId="28" fillId="2" borderId="8" xfId="1" applyFont="1" applyFill="1" applyBorder="1" applyAlignment="1">
      <alignment horizontal="left" vertical="top" wrapText="1"/>
    </xf>
    <xf numFmtId="0" fontId="31" fillId="2" borderId="14" xfId="1" applyFont="1" applyFill="1" applyBorder="1" applyAlignment="1">
      <alignment horizontal="center" vertical="top" wrapText="1"/>
    </xf>
    <xf numFmtId="49" fontId="28" fillId="2" borderId="1" xfId="1" applyNumberFormat="1" applyFont="1" applyFill="1" applyBorder="1" applyAlignment="1">
      <alignment horizontal="center" vertical="top" wrapText="1"/>
    </xf>
    <xf numFmtId="164" fontId="31" fillId="2" borderId="1" xfId="1" applyNumberFormat="1" applyFont="1" applyFill="1" applyBorder="1" applyAlignment="1">
      <alignment horizontal="center" vertical="top" wrapText="1"/>
    </xf>
    <xf numFmtId="164" fontId="31" fillId="2" borderId="4" xfId="1" applyNumberFormat="1" applyFont="1" applyFill="1" applyBorder="1" applyAlignment="1">
      <alignment horizontal="center" vertical="top" wrapText="1"/>
    </xf>
    <xf numFmtId="0" fontId="28" fillId="2" borderId="2" xfId="1" applyFont="1" applyFill="1" applyBorder="1" applyAlignment="1">
      <alignment horizontal="left"/>
    </xf>
    <xf numFmtId="0" fontId="26" fillId="2" borderId="0" xfId="1" applyFont="1" applyFill="1" applyBorder="1" applyAlignment="1">
      <alignment horizontal="left"/>
    </xf>
    <xf numFmtId="49" fontId="28" fillId="2" borderId="5" xfId="1" applyNumberFormat="1" applyFont="1" applyFill="1" applyBorder="1" applyAlignment="1">
      <alignment horizontal="center" vertical="top" wrapText="1"/>
    </xf>
    <xf numFmtId="0" fontId="28" fillId="2" borderId="5" xfId="1" applyFont="1" applyFill="1" applyBorder="1" applyAlignment="1">
      <alignment vertical="top" wrapText="1"/>
    </xf>
    <xf numFmtId="0" fontId="28" fillId="2" borderId="5" xfId="1" applyFont="1" applyFill="1" applyBorder="1" applyAlignment="1">
      <alignment horizontal="center" vertical="top" wrapText="1"/>
    </xf>
    <xf numFmtId="0" fontId="31" fillId="2" borderId="5" xfId="1" applyFont="1" applyFill="1" applyBorder="1" applyAlignment="1">
      <alignment horizontal="center" vertical="top" wrapText="1"/>
    </xf>
    <xf numFmtId="14" fontId="31" fillId="2" borderId="5" xfId="1" applyNumberFormat="1" applyFont="1" applyFill="1" applyBorder="1" applyAlignment="1">
      <alignment horizontal="center" vertical="top" wrapText="1"/>
    </xf>
    <xf numFmtId="164" fontId="31" fillId="2" borderId="5" xfId="1" applyNumberFormat="1" applyFont="1" applyFill="1" applyBorder="1" applyAlignment="1">
      <alignment horizontal="center" vertical="top" wrapText="1"/>
    </xf>
    <xf numFmtId="0" fontId="28" fillId="2" borderId="1" xfId="1" applyFont="1" applyFill="1" applyBorder="1" applyAlignment="1">
      <alignment vertical="top" wrapText="1"/>
    </xf>
    <xf numFmtId="49" fontId="28" fillId="2" borderId="5" xfId="1" applyNumberFormat="1" applyFont="1" applyFill="1" applyBorder="1" applyAlignment="1">
      <alignment vertical="top" wrapText="1"/>
    </xf>
    <xf numFmtId="164" fontId="31" fillId="2" borderId="9" xfId="1" applyNumberFormat="1" applyFont="1" applyFill="1" applyBorder="1" applyAlignment="1">
      <alignment vertical="top" wrapText="1"/>
    </xf>
    <xf numFmtId="164" fontId="33" fillId="2" borderId="2" xfId="1" applyNumberFormat="1" applyFont="1" applyFill="1" applyBorder="1" applyAlignment="1">
      <alignment horizontal="center" vertical="top" wrapText="1"/>
    </xf>
    <xf numFmtId="164" fontId="31" fillId="2" borderId="12" xfId="1" applyNumberFormat="1" applyFont="1" applyFill="1" applyBorder="1" applyAlignment="1">
      <alignment horizontal="center" vertical="top" wrapText="1"/>
    </xf>
    <xf numFmtId="0" fontId="28" fillId="2" borderId="1" xfId="1" applyFont="1" applyFill="1" applyBorder="1" applyAlignment="1">
      <alignment horizontal="center" vertical="top" wrapText="1"/>
    </xf>
    <xf numFmtId="0" fontId="32" fillId="2" borderId="2" xfId="1" applyFont="1" applyFill="1" applyBorder="1" applyAlignment="1">
      <alignment horizontal="center" vertical="top" wrapText="1"/>
    </xf>
    <xf numFmtId="0" fontId="28" fillId="2" borderId="5" xfId="1" applyFont="1" applyFill="1" applyBorder="1" applyAlignment="1">
      <alignment horizontal="left" vertical="top" wrapText="1"/>
    </xf>
    <xf numFmtId="164" fontId="31" fillId="2" borderId="11" xfId="1" applyNumberFormat="1" applyFont="1" applyFill="1" applyBorder="1" applyAlignment="1">
      <alignment horizontal="center" vertical="top" wrapText="1"/>
    </xf>
    <xf numFmtId="164" fontId="31" fillId="2" borderId="6" xfId="1" applyNumberFormat="1" applyFont="1" applyFill="1" applyBorder="1" applyAlignment="1">
      <alignment horizontal="center" vertical="top" wrapText="1"/>
    </xf>
    <xf numFmtId="0" fontId="28" fillId="2" borderId="0" xfId="1" applyFont="1" applyFill="1" applyBorder="1" applyAlignment="1">
      <alignment horizontal="left" vertical="top" wrapText="1"/>
    </xf>
    <xf numFmtId="49" fontId="27" fillId="2" borderId="1" xfId="1" applyNumberFormat="1" applyFont="1" applyFill="1" applyBorder="1" applyAlignment="1">
      <alignment horizontal="center" vertical="top" wrapText="1"/>
    </xf>
    <xf numFmtId="49" fontId="27" fillId="2" borderId="2" xfId="1" applyNumberFormat="1" applyFont="1" applyFill="1" applyBorder="1" applyAlignment="1">
      <alignment horizontal="center" vertical="top" wrapText="1"/>
    </xf>
    <xf numFmtId="49" fontId="28" fillId="2" borderId="2" xfId="1" applyNumberFormat="1" applyFont="1" applyFill="1" applyBorder="1" applyAlignment="1">
      <alignment vertical="top" wrapText="1"/>
    </xf>
    <xf numFmtId="164" fontId="33" fillId="2" borderId="5" xfId="1" applyNumberFormat="1" applyFont="1" applyFill="1" applyBorder="1" applyAlignment="1">
      <alignment horizontal="center" vertical="top" wrapText="1"/>
    </xf>
    <xf numFmtId="164" fontId="33" fillId="2" borderId="4" xfId="1" applyNumberFormat="1" applyFont="1" applyFill="1" applyBorder="1" applyAlignment="1">
      <alignment horizontal="center" vertical="top" wrapText="1"/>
    </xf>
    <xf numFmtId="49" fontId="28" fillId="2" borderId="5" xfId="1" applyNumberFormat="1" applyFont="1" applyFill="1" applyBorder="1" applyAlignment="1">
      <alignment horizontal="left" vertical="top" wrapText="1"/>
    </xf>
    <xf numFmtId="0" fontId="28" fillId="2" borderId="14" xfId="1" applyFont="1" applyFill="1" applyBorder="1" applyAlignment="1">
      <alignment vertical="top" wrapText="1"/>
    </xf>
    <xf numFmtId="49" fontId="28" fillId="2" borderId="1" xfId="1" applyNumberFormat="1" applyFont="1" applyFill="1" applyBorder="1" applyAlignment="1">
      <alignment vertical="top" wrapText="1"/>
    </xf>
    <xf numFmtId="0" fontId="28" fillId="2" borderId="6" xfId="1" applyFont="1" applyFill="1" applyBorder="1" applyAlignment="1">
      <alignment vertical="top" wrapText="1"/>
    </xf>
    <xf numFmtId="49" fontId="28" fillId="2" borderId="2" xfId="1" applyNumberFormat="1" applyFont="1" applyFill="1" applyBorder="1" applyAlignment="1">
      <alignment horizontal="center"/>
    </xf>
    <xf numFmtId="49" fontId="36" fillId="2" borderId="0" xfId="1" applyNumberFormat="1" applyFont="1" applyFill="1" applyBorder="1" applyAlignment="1">
      <alignment horizontal="left"/>
    </xf>
    <xf numFmtId="164" fontId="36" fillId="2" borderId="0" xfId="1" applyNumberFormat="1" applyFont="1" applyFill="1" applyBorder="1" applyAlignment="1">
      <alignment horizontal="center"/>
    </xf>
    <xf numFmtId="164" fontId="28" fillId="2" borderId="0" xfId="1" applyNumberFormat="1" applyFont="1" applyFill="1" applyBorder="1" applyAlignment="1">
      <alignment horizontal="center"/>
    </xf>
    <xf numFmtId="49" fontId="13" fillId="2" borderId="0" xfId="1" applyNumberFormat="1" applyFont="1" applyFill="1" applyBorder="1" applyAlignment="1">
      <alignment horizontal="right" wrapText="1"/>
    </xf>
    <xf numFmtId="164" fontId="15" fillId="2" borderId="0" xfId="1" applyNumberFormat="1" applyFont="1" applyFill="1" applyBorder="1" applyAlignment="1">
      <alignment horizontal="center" vertical="center" wrapText="1"/>
    </xf>
    <xf numFmtId="49" fontId="15" fillId="2" borderId="0" xfId="1" applyNumberFormat="1" applyFont="1" applyFill="1" applyBorder="1" applyAlignment="1">
      <alignment horizontal="center" vertical="top" wrapText="1"/>
    </xf>
    <xf numFmtId="49" fontId="15" fillId="2" borderId="0" xfId="1" applyNumberFormat="1" applyFont="1" applyFill="1" applyBorder="1" applyAlignment="1">
      <alignment horizontal="right" wrapText="1"/>
    </xf>
    <xf numFmtId="49" fontId="15" fillId="2" borderId="0" xfId="1" applyNumberFormat="1" applyFont="1" applyFill="1" applyBorder="1" applyAlignment="1">
      <alignment horizontal="left" wrapText="1"/>
    </xf>
    <xf numFmtId="49" fontId="28" fillId="2" borderId="0" xfId="1" applyNumberFormat="1" applyFont="1" applyFill="1" applyBorder="1" applyAlignment="1">
      <alignment horizontal="center"/>
    </xf>
    <xf numFmtId="0" fontId="28" fillId="2" borderId="0" xfId="1" applyFont="1" applyFill="1" applyBorder="1" applyAlignment="1">
      <alignment horizontal="left"/>
    </xf>
    <xf numFmtId="49" fontId="28" fillId="2" borderId="5" xfId="1" applyNumberFormat="1" applyFont="1" applyFill="1" applyBorder="1" applyAlignment="1">
      <alignment horizontal="center"/>
    </xf>
    <xf numFmtId="0" fontId="28" fillId="2" borderId="5" xfId="1" applyFont="1" applyFill="1" applyBorder="1" applyAlignment="1">
      <alignment horizontal="left"/>
    </xf>
    <xf numFmtId="0" fontId="28" fillId="2" borderId="5" xfId="1" applyFont="1" applyFill="1" applyBorder="1"/>
    <xf numFmtId="164" fontId="28" fillId="2" borderId="5" xfId="1" applyNumberFormat="1" applyFont="1" applyFill="1" applyBorder="1" applyAlignment="1">
      <alignment horizontal="center"/>
    </xf>
    <xf numFmtId="0" fontId="28" fillId="2" borderId="2" xfId="1" applyFont="1" applyFill="1" applyBorder="1"/>
    <xf numFmtId="164" fontId="28" fillId="2" borderId="2" xfId="1" applyNumberFormat="1" applyFont="1" applyFill="1" applyBorder="1" applyAlignment="1">
      <alignment horizontal="center"/>
    </xf>
    <xf numFmtId="0" fontId="5" fillId="2" borderId="2" xfId="0" applyFont="1" applyFill="1" applyBorder="1" applyAlignment="1">
      <alignment vertical="top" wrapText="1"/>
    </xf>
    <xf numFmtId="3" fontId="5" fillId="2" borderId="2" xfId="0" applyNumberFormat="1" applyFont="1" applyFill="1" applyBorder="1" applyAlignment="1">
      <alignment horizontal="center" vertical="top" wrapText="1"/>
    </xf>
    <xf numFmtId="164" fontId="31" fillId="2" borderId="5" xfId="1" applyNumberFormat="1" applyFont="1" applyFill="1" applyBorder="1" applyAlignment="1">
      <alignment horizontal="center" vertical="top" wrapText="1"/>
    </xf>
    <xf numFmtId="49" fontId="28" fillId="2" borderId="1" xfId="1" applyNumberFormat="1" applyFont="1" applyFill="1" applyBorder="1" applyAlignment="1">
      <alignment horizontal="center" vertical="top" wrapText="1"/>
    </xf>
    <xf numFmtId="0" fontId="28" fillId="2" borderId="7" xfId="1" applyFont="1" applyFill="1" applyBorder="1" applyAlignment="1">
      <alignment horizontal="left" vertical="top" wrapText="1"/>
    </xf>
    <xf numFmtId="0" fontId="31" fillId="2" borderId="7" xfId="1" applyFont="1" applyFill="1" applyBorder="1" applyAlignment="1">
      <alignment horizontal="center" vertical="top" wrapText="1"/>
    </xf>
    <xf numFmtId="14" fontId="31" fillId="2" borderId="7" xfId="1" applyNumberFormat="1" applyFont="1" applyFill="1" applyBorder="1" applyAlignment="1">
      <alignment horizontal="center" vertical="top" wrapText="1"/>
    </xf>
    <xf numFmtId="164" fontId="31" fillId="2" borderId="2" xfId="1" applyNumberFormat="1" applyFont="1" applyFill="1" applyBorder="1" applyAlignment="1">
      <alignment horizontal="center" vertical="top" wrapText="1"/>
    </xf>
    <xf numFmtId="0" fontId="31" fillId="2" borderId="2" xfId="1" applyFont="1" applyFill="1" applyBorder="1" applyAlignment="1">
      <alignment horizontal="center" vertical="top" wrapText="1"/>
    </xf>
    <xf numFmtId="14" fontId="31" fillId="2" borderId="2" xfId="1" applyNumberFormat="1" applyFont="1" applyFill="1" applyBorder="1" applyAlignment="1">
      <alignment horizontal="center" vertical="top" wrapText="1"/>
    </xf>
    <xf numFmtId="0" fontId="28" fillId="2" borderId="2" xfId="1" applyFont="1" applyFill="1" applyBorder="1" applyAlignment="1">
      <alignment horizontal="left" vertical="top" wrapText="1"/>
    </xf>
    <xf numFmtId="0" fontId="28" fillId="2" borderId="2" xfId="1" applyFont="1" applyFill="1" applyBorder="1" applyAlignment="1">
      <alignment horizontal="center" vertical="top" wrapText="1"/>
    </xf>
    <xf numFmtId="0" fontId="5" fillId="2" borderId="2" xfId="0" applyFont="1" applyFill="1" applyBorder="1" applyAlignment="1">
      <alignment horizontal="center" vertical="top"/>
    </xf>
    <xf numFmtId="164" fontId="11" fillId="2" borderId="2" xfId="0" applyNumberFormat="1" applyFont="1" applyFill="1" applyBorder="1" applyAlignment="1">
      <alignment horizontal="center" vertical="top"/>
    </xf>
    <xf numFmtId="49" fontId="5" fillId="2" borderId="2" xfId="0" applyNumberFormat="1" applyFont="1" applyFill="1" applyBorder="1" applyAlignment="1">
      <alignment horizontal="center" vertical="top" wrapText="1"/>
    </xf>
    <xf numFmtId="164" fontId="11" fillId="2" borderId="2" xfId="0" applyNumberFormat="1" applyFont="1" applyFill="1" applyBorder="1" applyAlignment="1">
      <alignment horizontal="center" vertical="top" wrapText="1"/>
    </xf>
    <xf numFmtId="0" fontId="5" fillId="2" borderId="2" xfId="0" applyNumberFormat="1" applyFont="1" applyFill="1" applyBorder="1" applyAlignment="1">
      <alignment horizontal="left" vertical="top" wrapText="1"/>
    </xf>
    <xf numFmtId="3" fontId="5" fillId="2" borderId="2" xfId="0" applyNumberFormat="1" applyFont="1" applyFill="1" applyBorder="1" applyAlignment="1">
      <alignment horizontal="center" vertical="top"/>
    </xf>
    <xf numFmtId="164" fontId="5" fillId="2" borderId="2" xfId="0" applyNumberFormat="1" applyFont="1" applyFill="1" applyBorder="1" applyAlignment="1">
      <alignment horizontal="left" vertical="top" wrapText="1"/>
    </xf>
    <xf numFmtId="164" fontId="11" fillId="2" borderId="2" xfId="0" applyNumberFormat="1" applyFont="1" applyFill="1" applyBorder="1" applyAlignment="1">
      <alignment vertical="top"/>
    </xf>
    <xf numFmtId="164" fontId="11" fillId="2" borderId="2" xfId="0" applyNumberFormat="1" applyFont="1" applyFill="1" applyBorder="1" applyAlignment="1">
      <alignment vertical="top" wrapText="1"/>
    </xf>
    <xf numFmtId="49" fontId="5" fillId="2" borderId="2" xfId="0" applyNumberFormat="1" applyFont="1" applyFill="1" applyBorder="1" applyAlignment="1">
      <alignment vertical="top" wrapText="1"/>
    </xf>
    <xf numFmtId="164" fontId="5" fillId="2" borderId="2" xfId="0" applyNumberFormat="1" applyFont="1" applyFill="1" applyBorder="1" applyAlignment="1">
      <alignment vertical="top" wrapText="1"/>
    </xf>
    <xf numFmtId="0" fontId="5" fillId="2" borderId="2" xfId="0" applyNumberFormat="1" applyFont="1" applyFill="1" applyBorder="1" applyAlignment="1">
      <alignment vertical="top" wrapText="1"/>
    </xf>
    <xf numFmtId="164" fontId="5" fillId="2" borderId="2" xfId="0" applyNumberFormat="1" applyFont="1" applyFill="1" applyBorder="1" applyAlignment="1">
      <alignment horizontal="center" vertical="top"/>
    </xf>
    <xf numFmtId="49" fontId="5" fillId="2" borderId="2" xfId="0" applyNumberFormat="1" applyFont="1" applyFill="1" applyBorder="1" applyAlignment="1">
      <alignment horizontal="left" vertical="top" wrapText="1"/>
    </xf>
    <xf numFmtId="9" fontId="5" fillId="2" borderId="2" xfId="0" applyNumberFormat="1" applyFont="1" applyFill="1" applyBorder="1" applyAlignment="1">
      <alignment horizontal="center" vertical="top" wrapText="1"/>
    </xf>
    <xf numFmtId="164" fontId="31" fillId="2" borderId="1" xfId="1" applyNumberFormat="1" applyFont="1" applyFill="1" applyBorder="1" applyAlignment="1">
      <alignment horizontal="center" vertical="top" wrapText="1"/>
    </xf>
    <xf numFmtId="0" fontId="28" fillId="2" borderId="2" xfId="1" applyFont="1" applyFill="1" applyBorder="1" applyAlignment="1">
      <alignment horizontal="left" vertical="top" wrapText="1"/>
    </xf>
    <xf numFmtId="49" fontId="28" fillId="2" borderId="2" xfId="1" applyNumberFormat="1" applyFont="1" applyFill="1" applyBorder="1" applyAlignment="1">
      <alignment horizontal="center" vertical="top" wrapText="1"/>
    </xf>
    <xf numFmtId="14" fontId="31" fillId="2" borderId="2" xfId="1" applyNumberFormat="1" applyFont="1" applyFill="1" applyBorder="1" applyAlignment="1">
      <alignment horizontal="center" vertical="top" wrapText="1"/>
    </xf>
    <xf numFmtId="0" fontId="31" fillId="2" borderId="2" xfId="1" applyFont="1" applyFill="1" applyBorder="1" applyAlignment="1">
      <alignment horizontal="center" vertical="top" wrapText="1"/>
    </xf>
    <xf numFmtId="164" fontId="31" fillId="2" borderId="2" xfId="1" applyNumberFormat="1" applyFont="1" applyFill="1" applyBorder="1" applyAlignment="1">
      <alignment horizontal="center" vertical="top" wrapText="1"/>
    </xf>
    <xf numFmtId="0" fontId="28" fillId="2" borderId="2" xfId="1" applyFont="1" applyFill="1" applyBorder="1" applyAlignment="1">
      <alignment horizontal="center" vertical="top" wrapText="1"/>
    </xf>
    <xf numFmtId="0" fontId="28" fillId="2" borderId="1" xfId="1" applyFont="1" applyFill="1" applyBorder="1" applyAlignment="1">
      <alignment horizontal="left" vertical="top" wrapText="1"/>
    </xf>
    <xf numFmtId="14" fontId="31" fillId="2" borderId="1" xfId="1" applyNumberFormat="1" applyFont="1" applyFill="1" applyBorder="1" applyAlignment="1">
      <alignment horizontal="center" vertical="top" wrapText="1"/>
    </xf>
    <xf numFmtId="49" fontId="28" fillId="2" borderId="1" xfId="1" applyNumberFormat="1" applyFont="1" applyFill="1" applyBorder="1" applyAlignment="1">
      <alignment horizontal="center" vertical="top" wrapText="1"/>
    </xf>
    <xf numFmtId="0" fontId="28" fillId="2" borderId="1" xfId="1" applyFont="1" applyFill="1" applyBorder="1" applyAlignment="1">
      <alignment horizontal="center" vertical="top" wrapText="1"/>
    </xf>
    <xf numFmtId="0" fontId="31" fillId="2" borderId="1" xfId="1" applyFont="1" applyFill="1" applyBorder="1" applyAlignment="1">
      <alignment horizontal="center" vertical="top" wrapText="1"/>
    </xf>
    <xf numFmtId="164" fontId="34" fillId="2" borderId="0" xfId="1" applyNumberFormat="1" applyFont="1" applyFill="1" applyBorder="1"/>
    <xf numFmtId="164" fontId="32" fillId="2" borderId="0" xfId="1" applyNumberFormat="1" applyFont="1" applyFill="1" applyBorder="1" applyAlignment="1">
      <alignment horizontal="center" vertical="top"/>
    </xf>
    <xf numFmtId="164" fontId="34" fillId="2" borderId="0" xfId="1" applyNumberFormat="1" applyFont="1" applyFill="1" applyBorder="1" applyAlignment="1">
      <alignment vertical="top"/>
    </xf>
    <xf numFmtId="0" fontId="38" fillId="2" borderId="0" xfId="0" applyFont="1" applyFill="1"/>
    <xf numFmtId="0" fontId="0" fillId="2" borderId="0" xfId="0" applyFill="1"/>
    <xf numFmtId="0" fontId="0" fillId="2" borderId="0" xfId="0" applyFill="1" applyAlignment="1">
      <alignment horizontal="center"/>
    </xf>
    <xf numFmtId="0" fontId="5" fillId="2" borderId="2" xfId="0" applyFont="1" applyFill="1" applyBorder="1" applyAlignment="1">
      <alignment horizontal="center" vertical="top" wrapText="1"/>
    </xf>
    <xf numFmtId="0" fontId="5" fillId="2" borderId="2" xfId="0" applyFont="1" applyFill="1" applyBorder="1" applyAlignment="1">
      <alignment horizontal="left" vertical="top" wrapText="1"/>
    </xf>
    <xf numFmtId="164" fontId="5" fillId="2" borderId="2"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49" fontId="5" fillId="2" borderId="2" xfId="0" applyNumberFormat="1" applyFont="1" applyFill="1" applyBorder="1" applyAlignment="1">
      <alignment horizontal="left" vertical="top"/>
    </xf>
    <xf numFmtId="0" fontId="0" fillId="2" borderId="0" xfId="0" applyFill="1" applyAlignment="1">
      <alignment horizontal="left"/>
    </xf>
    <xf numFmtId="0" fontId="5" fillId="2" borderId="2" xfId="0" applyFont="1" applyFill="1" applyBorder="1" applyAlignment="1">
      <alignment horizontal="left" vertical="top" wrapText="1"/>
    </xf>
    <xf numFmtId="165" fontId="5" fillId="2" borderId="2" xfId="0" applyNumberFormat="1" applyFont="1" applyFill="1" applyBorder="1" applyAlignment="1">
      <alignment horizontal="left" vertical="top" wrapText="1"/>
    </xf>
    <xf numFmtId="165" fontId="6" fillId="2" borderId="2" xfId="0" applyNumberFormat="1" applyFont="1" applyFill="1" applyBorder="1" applyAlignment="1">
      <alignment horizontal="left" vertical="top"/>
    </xf>
    <xf numFmtId="165" fontId="5" fillId="2" borderId="2" xfId="0" applyNumberFormat="1" applyFont="1" applyFill="1" applyBorder="1" applyAlignment="1">
      <alignment horizontal="left" vertical="top"/>
    </xf>
    <xf numFmtId="0" fontId="5" fillId="2" borderId="1" xfId="0" applyFont="1" applyFill="1" applyBorder="1" applyAlignment="1">
      <alignment horizontal="center" vertical="top"/>
    </xf>
    <xf numFmtId="0" fontId="5" fillId="2" borderId="5" xfId="0" applyFont="1" applyFill="1" applyBorder="1" applyAlignment="1">
      <alignment horizontal="center" vertical="top"/>
    </xf>
    <xf numFmtId="0" fontId="5" fillId="2" borderId="1" xfId="0" applyNumberFormat="1" applyFont="1" applyFill="1" applyBorder="1" applyAlignment="1">
      <alignment horizontal="left" vertical="top" wrapText="1"/>
    </xf>
    <xf numFmtId="0" fontId="5" fillId="2" borderId="5" xfId="0" applyNumberFormat="1" applyFont="1" applyFill="1" applyBorder="1" applyAlignment="1">
      <alignment horizontal="left" vertical="top" wrapText="1"/>
    </xf>
    <xf numFmtId="164" fontId="5" fillId="2" borderId="1" xfId="0" applyNumberFormat="1" applyFont="1" applyFill="1" applyBorder="1" applyAlignment="1">
      <alignment horizontal="center" vertical="top" wrapText="1"/>
    </xf>
    <xf numFmtId="164" fontId="5" fillId="2" borderId="5" xfId="0" applyNumberFormat="1"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5" xfId="0" applyFont="1" applyFill="1" applyBorder="1" applyAlignment="1">
      <alignment horizontal="center" vertical="top" wrapText="1"/>
    </xf>
    <xf numFmtId="164" fontId="11" fillId="2" borderId="1" xfId="0" applyNumberFormat="1" applyFont="1" applyFill="1" applyBorder="1" applyAlignment="1">
      <alignment horizontal="center" vertical="top"/>
    </xf>
    <xf numFmtId="164" fontId="11" fillId="2" borderId="5" xfId="0" applyNumberFormat="1" applyFont="1" applyFill="1" applyBorder="1" applyAlignment="1">
      <alignment horizontal="center" vertical="top"/>
    </xf>
    <xf numFmtId="0" fontId="5" fillId="2" borderId="1" xfId="0" applyFont="1" applyFill="1" applyBorder="1" applyAlignment="1">
      <alignment horizontal="left" vertical="top" wrapText="1"/>
    </xf>
    <xf numFmtId="0" fontId="5" fillId="2" borderId="5" xfId="0" applyFont="1" applyFill="1" applyBorder="1" applyAlignment="1">
      <alignment horizontal="left" vertical="top" wrapText="1"/>
    </xf>
    <xf numFmtId="49" fontId="5" fillId="2" borderId="1" xfId="0" applyNumberFormat="1" applyFont="1" applyFill="1" applyBorder="1" applyAlignment="1">
      <alignment horizontal="center" vertical="top" wrapText="1"/>
    </xf>
    <xf numFmtId="49" fontId="5" fillId="2" borderId="5" xfId="0" applyNumberFormat="1" applyFont="1" applyFill="1" applyBorder="1" applyAlignment="1">
      <alignment horizontal="center" vertical="top" wrapText="1"/>
    </xf>
    <xf numFmtId="164" fontId="5" fillId="2" borderId="1" xfId="0" applyNumberFormat="1" applyFont="1" applyFill="1" applyBorder="1" applyAlignment="1">
      <alignment horizontal="left" vertical="top" wrapText="1"/>
    </xf>
    <xf numFmtId="164" fontId="5" fillId="2" borderId="5" xfId="0" applyNumberFormat="1" applyFont="1" applyFill="1" applyBorder="1" applyAlignment="1">
      <alignment horizontal="left" vertical="top" wrapText="1"/>
    </xf>
    <xf numFmtId="164" fontId="11" fillId="2" borderId="1" xfId="0" applyNumberFormat="1" applyFont="1" applyFill="1" applyBorder="1" applyAlignment="1">
      <alignment horizontal="center" vertical="top" wrapText="1"/>
    </xf>
    <xf numFmtId="164" fontId="11" fillId="2" borderId="5" xfId="0" applyNumberFormat="1" applyFont="1" applyFill="1" applyBorder="1" applyAlignment="1">
      <alignment horizontal="center" vertical="top" wrapText="1"/>
    </xf>
    <xf numFmtId="3" fontId="5" fillId="2" borderId="1" xfId="0" applyNumberFormat="1" applyFont="1" applyFill="1" applyBorder="1" applyAlignment="1">
      <alignment horizontal="center" vertical="top"/>
    </xf>
    <xf numFmtId="3" fontId="5" fillId="2" borderId="5" xfId="0" applyNumberFormat="1" applyFont="1" applyFill="1" applyBorder="1" applyAlignment="1">
      <alignment horizontal="center" vertical="top"/>
    </xf>
    <xf numFmtId="0" fontId="5" fillId="2" borderId="1" xfId="0" applyFont="1" applyFill="1" applyBorder="1" applyAlignment="1">
      <alignment horizontal="left" vertical="top"/>
    </xf>
    <xf numFmtId="0" fontId="5" fillId="2" borderId="5" xfId="0" applyFont="1" applyFill="1" applyBorder="1" applyAlignment="1">
      <alignment horizontal="left" vertical="top"/>
    </xf>
    <xf numFmtId="165" fontId="5" fillId="2" borderId="1" xfId="0" applyNumberFormat="1" applyFont="1" applyFill="1" applyBorder="1" applyAlignment="1">
      <alignment horizontal="left" vertical="top" wrapText="1"/>
    </xf>
    <xf numFmtId="165" fontId="5" fillId="2" borderId="5" xfId="0" applyNumberFormat="1" applyFont="1" applyFill="1" applyBorder="1" applyAlignment="1">
      <alignment horizontal="left" vertical="top" wrapText="1"/>
    </xf>
    <xf numFmtId="0" fontId="5" fillId="2" borderId="7" xfId="0" applyFont="1" applyFill="1" applyBorder="1" applyAlignment="1">
      <alignment horizontal="left" vertical="top" wrapText="1"/>
    </xf>
    <xf numFmtId="49" fontId="5" fillId="2" borderId="7" xfId="0" applyNumberFormat="1" applyFont="1" applyFill="1" applyBorder="1" applyAlignment="1">
      <alignment horizontal="center" vertical="top" wrapText="1"/>
    </xf>
    <xf numFmtId="0" fontId="5" fillId="2" borderId="7" xfId="0" applyFont="1" applyFill="1" applyBorder="1" applyAlignment="1">
      <alignment horizontal="center" vertical="top" wrapText="1"/>
    </xf>
    <xf numFmtId="0" fontId="5" fillId="2" borderId="7" xfId="0" applyFont="1" applyFill="1" applyBorder="1" applyAlignment="1">
      <alignment horizontal="center" vertical="top"/>
    </xf>
    <xf numFmtId="3" fontId="5" fillId="2" borderId="7" xfId="0" applyNumberFormat="1" applyFont="1" applyFill="1" applyBorder="1" applyAlignment="1">
      <alignment horizontal="center" vertical="top"/>
    </xf>
    <xf numFmtId="164" fontId="11" fillId="2" borderId="7" xfId="0" applyNumberFormat="1" applyFont="1" applyFill="1" applyBorder="1" applyAlignment="1">
      <alignment horizontal="center" vertical="top"/>
    </xf>
    <xf numFmtId="4" fontId="5" fillId="2" borderId="1" xfId="0" applyNumberFormat="1" applyFont="1" applyFill="1" applyBorder="1" applyAlignment="1">
      <alignment horizontal="left" vertical="top" wrapText="1"/>
    </xf>
    <xf numFmtId="4" fontId="5" fillId="2" borderId="5" xfId="0" applyNumberFormat="1" applyFont="1" applyFill="1" applyBorder="1" applyAlignment="1">
      <alignment horizontal="left" vertical="top" wrapText="1"/>
    </xf>
    <xf numFmtId="49" fontId="14" fillId="2" borderId="0" xfId="0" applyNumberFormat="1" applyFont="1" applyFill="1" applyBorder="1" applyAlignment="1">
      <alignment horizontal="left" vertical="center" wrapText="1"/>
    </xf>
    <xf numFmtId="0" fontId="1" fillId="2" borderId="0" xfId="0" applyFont="1" applyFill="1" applyBorder="1" applyAlignment="1">
      <alignment horizontal="left" vertical="top" wrapText="1"/>
    </xf>
    <xf numFmtId="0" fontId="1" fillId="2" borderId="0" xfId="0" applyFont="1" applyFill="1" applyBorder="1" applyAlignment="1">
      <alignment horizontal="right"/>
    </xf>
    <xf numFmtId="0" fontId="5" fillId="2" borderId="2" xfId="0" applyFont="1" applyFill="1" applyBorder="1" applyAlignment="1">
      <alignment horizontal="center" vertical="top" wrapText="1"/>
    </xf>
    <xf numFmtId="165" fontId="5" fillId="2" borderId="2"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164" fontId="5" fillId="2" borderId="2" xfId="0" applyNumberFormat="1" applyFont="1" applyFill="1" applyBorder="1" applyAlignment="1">
      <alignment horizontal="center" vertical="top" wrapText="1"/>
    </xf>
    <xf numFmtId="0" fontId="1"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21" fillId="2" borderId="12" xfId="0" applyFont="1" applyFill="1" applyBorder="1" applyAlignment="1">
      <alignment horizontal="center" vertical="top" wrapText="1"/>
    </xf>
    <xf numFmtId="0" fontId="21" fillId="2" borderId="10" xfId="0" applyFont="1" applyFill="1" applyBorder="1" applyAlignment="1">
      <alignment horizontal="center" vertical="top" wrapText="1"/>
    </xf>
    <xf numFmtId="0" fontId="21" fillId="2" borderId="3" xfId="0" applyFont="1" applyFill="1" applyBorder="1" applyAlignment="1">
      <alignment horizontal="center" vertical="top" wrapText="1"/>
    </xf>
    <xf numFmtId="49" fontId="16" fillId="2" borderId="0" xfId="0" applyNumberFormat="1" applyFont="1" applyFill="1" applyBorder="1" applyAlignment="1">
      <alignment horizontal="left" wrapText="1"/>
    </xf>
    <xf numFmtId="0" fontId="37" fillId="2" borderId="0" xfId="0" applyFont="1" applyFill="1" applyBorder="1" applyAlignment="1">
      <alignment horizontal="left" wrapText="1"/>
    </xf>
    <xf numFmtId="164" fontId="23" fillId="2" borderId="0" xfId="0" applyNumberFormat="1" applyFont="1" applyFill="1" applyBorder="1" applyAlignment="1">
      <alignment horizontal="right" wrapText="1"/>
    </xf>
    <xf numFmtId="0" fontId="16" fillId="2" borderId="0" xfId="0" applyFont="1" applyFill="1" applyAlignment="1">
      <alignment horizontal="center"/>
    </xf>
    <xf numFmtId="0" fontId="18" fillId="2" borderId="2" xfId="0" applyFont="1" applyFill="1" applyBorder="1" applyAlignment="1">
      <alignment horizontal="center" vertical="top" wrapText="1"/>
    </xf>
    <xf numFmtId="0" fontId="19" fillId="2" borderId="2" xfId="0" applyFont="1" applyFill="1" applyBorder="1" applyAlignment="1">
      <alignment horizontal="center" vertical="top" wrapText="1"/>
    </xf>
    <xf numFmtId="0" fontId="19" fillId="2" borderId="10" xfId="0" applyFont="1" applyFill="1" applyBorder="1" applyAlignment="1">
      <alignment horizontal="center" vertical="top"/>
    </xf>
    <xf numFmtId="0" fontId="19" fillId="2" borderId="12" xfId="0" applyFont="1" applyFill="1" applyBorder="1" applyAlignment="1">
      <alignment horizontal="center" vertical="top" wrapText="1"/>
    </xf>
    <xf numFmtId="0" fontId="19" fillId="2" borderId="3" xfId="0" applyFont="1" applyFill="1" applyBorder="1" applyAlignment="1">
      <alignment horizontal="center" vertical="top" wrapText="1"/>
    </xf>
    <xf numFmtId="0" fontId="32" fillId="2" borderId="12" xfId="1" applyFont="1" applyFill="1" applyBorder="1" applyAlignment="1">
      <alignment horizontal="left" vertical="top" wrapText="1"/>
    </xf>
    <xf numFmtId="0" fontId="32" fillId="2" borderId="10" xfId="1" applyFont="1" applyFill="1" applyBorder="1" applyAlignment="1">
      <alignment horizontal="left" vertical="top" wrapText="1"/>
    </xf>
    <xf numFmtId="0" fontId="32" fillId="2" borderId="9" xfId="1" applyFont="1" applyFill="1" applyBorder="1" applyAlignment="1">
      <alignment horizontal="left" vertical="top" wrapText="1"/>
    </xf>
    <xf numFmtId="0" fontId="32" fillId="2" borderId="13" xfId="1" applyFont="1" applyFill="1" applyBorder="1" applyAlignment="1">
      <alignment horizontal="left" vertical="top" wrapText="1"/>
    </xf>
    <xf numFmtId="49" fontId="13" fillId="2" borderId="0" xfId="1" applyNumberFormat="1" applyFont="1" applyFill="1" applyBorder="1" applyAlignment="1">
      <alignment horizontal="left" wrapText="1"/>
    </xf>
    <xf numFmtId="164" fontId="31" fillId="2" borderId="7" xfId="1" applyNumberFormat="1" applyFont="1" applyFill="1" applyBorder="1" applyAlignment="1">
      <alignment horizontal="center" vertical="top" wrapText="1"/>
    </xf>
    <xf numFmtId="164" fontId="31" fillId="2" borderId="5" xfId="1" applyNumberFormat="1" applyFont="1" applyFill="1" applyBorder="1" applyAlignment="1">
      <alignment horizontal="center" vertical="top" wrapText="1"/>
    </xf>
    <xf numFmtId="0" fontId="28" fillId="2" borderId="7" xfId="1" applyFont="1" applyFill="1" applyBorder="1" applyAlignment="1">
      <alignment horizontal="left" vertical="top" wrapText="1"/>
    </xf>
    <xf numFmtId="0" fontId="28" fillId="2" borderId="5" xfId="1" applyFont="1" applyFill="1" applyBorder="1" applyAlignment="1">
      <alignment horizontal="left" vertical="top" wrapText="1"/>
    </xf>
    <xf numFmtId="0" fontId="31" fillId="2" borderId="7" xfId="1" applyFont="1" applyFill="1" applyBorder="1" applyAlignment="1">
      <alignment horizontal="center" vertical="top" wrapText="1"/>
    </xf>
    <xf numFmtId="0" fontId="31" fillId="2" borderId="5" xfId="1" applyFont="1" applyFill="1" applyBorder="1" applyAlignment="1">
      <alignment horizontal="center" vertical="top" wrapText="1"/>
    </xf>
    <xf numFmtId="14" fontId="31" fillId="2" borderId="7" xfId="1" applyNumberFormat="1" applyFont="1" applyFill="1" applyBorder="1" applyAlignment="1">
      <alignment horizontal="center" vertical="top" wrapText="1"/>
    </xf>
    <xf numFmtId="14" fontId="31" fillId="2" borderId="5" xfId="1" applyNumberFormat="1" applyFont="1" applyFill="1" applyBorder="1" applyAlignment="1">
      <alignment horizontal="center" vertical="top" wrapText="1"/>
    </xf>
    <xf numFmtId="49" fontId="28" fillId="2" borderId="8" xfId="1" applyNumberFormat="1" applyFont="1" applyFill="1" applyBorder="1" applyAlignment="1">
      <alignment horizontal="left" vertical="top" wrapText="1"/>
    </xf>
    <xf numFmtId="164" fontId="31" fillId="2" borderId="1" xfId="1" applyNumberFormat="1" applyFont="1" applyFill="1" applyBorder="1" applyAlignment="1">
      <alignment horizontal="center" vertical="top" wrapText="1"/>
    </xf>
    <xf numFmtId="0" fontId="28" fillId="2" borderId="2" xfId="1" applyFont="1" applyFill="1" applyBorder="1" applyAlignment="1">
      <alignment horizontal="left" vertical="top" wrapText="1"/>
    </xf>
    <xf numFmtId="49" fontId="28" fillId="2" borderId="5" xfId="1" applyNumberFormat="1" applyFont="1" applyFill="1" applyBorder="1" applyAlignment="1">
      <alignment horizontal="center" vertical="top" wrapText="1"/>
    </xf>
    <xf numFmtId="49" fontId="28" fillId="2" borderId="2" xfId="1" applyNumberFormat="1" applyFont="1" applyFill="1" applyBorder="1" applyAlignment="1">
      <alignment horizontal="center" vertical="top" wrapText="1"/>
    </xf>
    <xf numFmtId="164" fontId="28" fillId="2" borderId="7" xfId="1" applyNumberFormat="1" applyFont="1" applyFill="1" applyBorder="1" applyAlignment="1">
      <alignment horizontal="center" vertical="top" wrapText="1"/>
    </xf>
    <xf numFmtId="164" fontId="28" fillId="2" borderId="5" xfId="1" applyNumberFormat="1" applyFont="1" applyFill="1" applyBorder="1" applyAlignment="1">
      <alignment horizontal="center" vertical="top" wrapText="1"/>
    </xf>
    <xf numFmtId="164" fontId="28" fillId="2" borderId="7" xfId="1" applyNumberFormat="1" applyFont="1" applyFill="1" applyBorder="1" applyAlignment="1">
      <alignment horizontal="left" vertical="top" wrapText="1"/>
    </xf>
    <xf numFmtId="164" fontId="28" fillId="2" borderId="5" xfId="1" applyNumberFormat="1" applyFont="1" applyFill="1" applyBorder="1" applyAlignment="1">
      <alignment horizontal="left" vertical="top" wrapText="1"/>
    </xf>
    <xf numFmtId="14" fontId="31" fillId="2" borderId="2" xfId="1" applyNumberFormat="1" applyFont="1" applyFill="1" applyBorder="1" applyAlignment="1">
      <alignment horizontal="center" vertical="top" wrapText="1"/>
    </xf>
    <xf numFmtId="0" fontId="31" fillId="2" borderId="2" xfId="1" applyFont="1" applyFill="1" applyBorder="1" applyAlignment="1">
      <alignment horizontal="center" vertical="top" wrapText="1"/>
    </xf>
    <xf numFmtId="164" fontId="31" fillId="2" borderId="2" xfId="1" applyNumberFormat="1" applyFont="1" applyFill="1" applyBorder="1" applyAlignment="1">
      <alignment horizontal="center" vertical="top" wrapText="1"/>
    </xf>
    <xf numFmtId="0" fontId="28" fillId="2" borderId="2" xfId="1" applyFont="1" applyFill="1" applyBorder="1" applyAlignment="1">
      <alignment horizontal="center" vertical="top" wrapText="1"/>
    </xf>
    <xf numFmtId="49" fontId="28" fillId="2" borderId="7" xfId="1" applyNumberFormat="1" applyFont="1" applyFill="1" applyBorder="1" applyAlignment="1">
      <alignment horizontal="center" vertical="top" wrapText="1"/>
    </xf>
    <xf numFmtId="0" fontId="28" fillId="2" borderId="7" xfId="1" applyFont="1" applyFill="1" applyBorder="1" applyAlignment="1">
      <alignment horizontal="center" vertical="top" wrapText="1"/>
    </xf>
    <xf numFmtId="0" fontId="28" fillId="2" borderId="5" xfId="1" applyFont="1" applyFill="1" applyBorder="1" applyAlignment="1">
      <alignment horizontal="center" vertical="top" wrapText="1"/>
    </xf>
    <xf numFmtId="0" fontId="24" fillId="2" borderId="5" xfId="0" applyFont="1" applyFill="1" applyBorder="1"/>
    <xf numFmtId="14" fontId="31" fillId="2" borderId="1" xfId="1" applyNumberFormat="1" applyFont="1" applyFill="1" applyBorder="1" applyAlignment="1">
      <alignment horizontal="center" vertical="top" wrapText="1"/>
    </xf>
    <xf numFmtId="49" fontId="28" fillId="2" borderId="1" xfId="1" applyNumberFormat="1" applyFont="1" applyFill="1" applyBorder="1" applyAlignment="1">
      <alignment horizontal="center" vertical="top" wrapText="1"/>
    </xf>
    <xf numFmtId="0" fontId="28" fillId="2" borderId="1" xfId="1" applyFont="1" applyFill="1" applyBorder="1" applyAlignment="1">
      <alignment horizontal="left" vertical="top" wrapText="1"/>
    </xf>
    <xf numFmtId="0" fontId="28" fillId="2" borderId="1" xfId="1" applyFont="1" applyFill="1" applyBorder="1" applyAlignment="1">
      <alignment horizontal="center" vertical="top" wrapText="1"/>
    </xf>
    <xf numFmtId="0" fontId="31" fillId="2" borderId="1" xfId="1" applyFont="1" applyFill="1" applyBorder="1" applyAlignment="1">
      <alignment horizontal="center" vertical="top" wrapText="1"/>
    </xf>
    <xf numFmtId="0" fontId="28" fillId="2" borderId="13" xfId="1" applyFont="1" applyFill="1" applyBorder="1" applyAlignment="1">
      <alignment horizontal="left" vertical="top" wrapText="1"/>
    </xf>
    <xf numFmtId="0" fontId="33" fillId="2" borderId="12" xfId="1" applyFont="1" applyFill="1" applyBorder="1" applyAlignment="1">
      <alignment horizontal="left" vertical="top" wrapText="1"/>
    </xf>
    <xf numFmtId="0" fontId="33" fillId="2" borderId="10" xfId="1" applyFont="1" applyFill="1" applyBorder="1" applyAlignment="1">
      <alignment horizontal="left" vertical="top" wrapText="1"/>
    </xf>
    <xf numFmtId="0" fontId="33" fillId="2" borderId="3" xfId="1" applyFont="1" applyFill="1" applyBorder="1" applyAlignment="1">
      <alignment horizontal="left" vertical="top" wrapText="1"/>
    </xf>
    <xf numFmtId="0" fontId="28" fillId="2" borderId="14" xfId="1" applyFont="1" applyFill="1" applyBorder="1" applyAlignment="1">
      <alignment horizontal="center" vertical="top" wrapText="1"/>
    </xf>
    <xf numFmtId="0" fontId="28" fillId="2" borderId="13" xfId="1" applyFont="1" applyFill="1" applyBorder="1" applyAlignment="1">
      <alignment horizontal="center" vertical="top" wrapText="1"/>
    </xf>
    <xf numFmtId="49" fontId="28" fillId="2" borderId="7" xfId="1" applyNumberFormat="1" applyFont="1" applyFill="1" applyBorder="1" applyAlignment="1">
      <alignment horizontal="left" vertical="top" wrapText="1"/>
    </xf>
    <xf numFmtId="49" fontId="28" fillId="2" borderId="5" xfId="1" applyNumberFormat="1" applyFont="1" applyFill="1" applyBorder="1" applyAlignment="1">
      <alignment horizontal="left" vertical="top" wrapText="1"/>
    </xf>
    <xf numFmtId="164" fontId="31" fillId="2" borderId="9" xfId="1" applyNumberFormat="1" applyFont="1" applyFill="1" applyBorder="1" applyAlignment="1">
      <alignment horizontal="center" vertical="top" wrapText="1"/>
    </xf>
    <xf numFmtId="0" fontId="28" fillId="2" borderId="1" xfId="2" applyFont="1" applyFill="1" applyBorder="1" applyAlignment="1" applyProtection="1">
      <alignment horizontal="center" vertical="top" wrapText="1"/>
    </xf>
    <xf numFmtId="0" fontId="28" fillId="2" borderId="7" xfId="2" applyFont="1" applyFill="1" applyBorder="1" applyAlignment="1" applyProtection="1">
      <alignment horizontal="center" vertical="top" wrapText="1"/>
    </xf>
    <xf numFmtId="0" fontId="28" fillId="2" borderId="5" xfId="2" applyFont="1" applyFill="1" applyBorder="1" applyAlignment="1" applyProtection="1">
      <alignment horizontal="center" vertical="top" wrapText="1"/>
    </xf>
    <xf numFmtId="164" fontId="28" fillId="2" borderId="12" xfId="2" applyNumberFormat="1" applyFont="1" applyFill="1" applyBorder="1" applyAlignment="1" applyProtection="1">
      <alignment horizontal="center" vertical="top" wrapText="1"/>
    </xf>
    <xf numFmtId="164" fontId="28" fillId="2" borderId="10" xfId="2" applyNumberFormat="1" applyFont="1" applyFill="1" applyBorder="1" applyAlignment="1" applyProtection="1">
      <alignment horizontal="center" vertical="top" wrapText="1"/>
    </xf>
    <xf numFmtId="164" fontId="28" fillId="2" borderId="3" xfId="2" applyNumberFormat="1" applyFont="1" applyFill="1" applyBorder="1" applyAlignment="1" applyProtection="1">
      <alignment horizontal="center" vertical="top" wrapText="1"/>
    </xf>
    <xf numFmtId="49" fontId="28" fillId="2" borderId="1" xfId="1" applyNumberFormat="1" applyFont="1" applyFill="1" applyBorder="1" applyAlignment="1">
      <alignment horizontal="center" vertical="top"/>
    </xf>
    <xf numFmtId="49" fontId="28" fillId="2" borderId="5" xfId="1" applyNumberFormat="1" applyFont="1" applyFill="1" applyBorder="1" applyAlignment="1">
      <alignment horizontal="center" vertical="top"/>
    </xf>
    <xf numFmtId="164" fontId="28" fillId="2" borderId="6" xfId="1" applyNumberFormat="1" applyFont="1" applyFill="1" applyBorder="1" applyAlignment="1">
      <alignment horizontal="center" vertical="center" wrapText="1"/>
    </xf>
    <xf numFmtId="164" fontId="28" fillId="2" borderId="13" xfId="1" applyNumberFormat="1" applyFont="1" applyFill="1" applyBorder="1" applyAlignment="1">
      <alignment horizontal="center" vertical="center" wrapText="1"/>
    </xf>
    <xf numFmtId="164" fontId="28" fillId="2" borderId="6" xfId="1" applyNumberFormat="1" applyFont="1" applyFill="1" applyBorder="1" applyAlignment="1">
      <alignment horizontal="center" vertical="center"/>
    </xf>
    <xf numFmtId="164" fontId="28" fillId="2" borderId="13" xfId="1" applyNumberFormat="1" applyFont="1" applyFill="1" applyBorder="1" applyAlignment="1">
      <alignment horizontal="center" vertical="center"/>
    </xf>
    <xf numFmtId="164" fontId="28" fillId="2" borderId="12" xfId="1" applyNumberFormat="1" applyFont="1" applyFill="1" applyBorder="1" applyAlignment="1">
      <alignment horizontal="center" vertical="center" wrapText="1"/>
    </xf>
    <xf numFmtId="164" fontId="28" fillId="2" borderId="3" xfId="1" applyNumberFormat="1" applyFont="1" applyFill="1" applyBorder="1" applyAlignment="1">
      <alignment horizontal="center" vertical="center" wrapText="1"/>
    </xf>
    <xf numFmtId="164" fontId="28" fillId="2" borderId="0" xfId="1" applyNumberFormat="1" applyFont="1" applyFill="1" applyAlignment="1">
      <alignment horizontal="center"/>
    </xf>
    <xf numFmtId="49" fontId="28" fillId="2" borderId="0" xfId="1" applyNumberFormat="1" applyFont="1" applyFill="1" applyBorder="1" applyAlignment="1">
      <alignment horizontal="center"/>
    </xf>
    <xf numFmtId="49" fontId="28" fillId="2" borderId="0" xfId="1" applyNumberFormat="1" applyFont="1" applyFill="1" applyBorder="1" applyAlignment="1">
      <alignment horizontal="center" wrapText="1"/>
    </xf>
  </cellXfs>
  <cellStyles count="4">
    <cellStyle name="Гиперссылка" xfId="2" builtinId="8"/>
    <cellStyle name="Обычный" xfId="0" builtinId="0"/>
    <cellStyle name="Обычный 2" xfId="1"/>
    <cellStyle name="Обычный 2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consultantplus://offline/ref=296E051552D9B0DE54C4EEA366783458DCF3E2F270B1C5BE0EE0B1036681A6753D4434517D8E791EF555ABSAVC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27"/>
  <sheetViews>
    <sheetView tabSelected="1" view="pageBreakPreview" topLeftCell="A63" zoomScale="30" zoomScaleNormal="40" zoomScaleSheetLayoutView="30" workbookViewId="0">
      <selection activeCell="B65" sqref="B65"/>
    </sheetView>
  </sheetViews>
  <sheetFormatPr defaultColWidth="9.140625" defaultRowHeight="15" x14ac:dyDescent="0.25"/>
  <cols>
    <col min="1" max="1" width="21.42578125" style="232" customWidth="1"/>
    <col min="2" max="2" width="81.140625" style="239" customWidth="1"/>
    <col min="3" max="3" width="43.85546875" style="239" customWidth="1"/>
    <col min="4" max="4" width="41" style="232" customWidth="1"/>
    <col min="5" max="5" width="43.140625" style="232" customWidth="1"/>
    <col min="6" max="6" width="13.85546875" style="232" customWidth="1"/>
    <col min="7" max="7" width="13.140625" style="232" customWidth="1"/>
    <col min="8" max="8" width="16" style="232" customWidth="1"/>
    <col min="9" max="9" width="40.28515625" style="232" customWidth="1"/>
    <col min="10" max="10" width="13.85546875" style="232" customWidth="1"/>
    <col min="11" max="11" width="43.140625" style="232" customWidth="1"/>
    <col min="12" max="12" width="15.5703125" style="232" customWidth="1"/>
    <col min="13" max="13" width="21.7109375" style="232" customWidth="1"/>
    <col min="14" max="14" width="41.7109375" style="232" customWidth="1"/>
    <col min="15" max="15" width="15.28515625" style="232" customWidth="1"/>
    <col min="16" max="16" width="46.7109375" style="232" customWidth="1"/>
    <col min="17" max="17" width="14.85546875" style="232" customWidth="1"/>
    <col min="18" max="18" width="14.5703125" style="232" customWidth="1"/>
    <col min="19" max="19" width="11.28515625" style="232" customWidth="1"/>
    <col min="20" max="20" width="37.28515625" style="232" customWidth="1"/>
    <col min="21" max="21" width="82.5703125" style="232" customWidth="1"/>
    <col min="22" max="22" width="12.42578125" style="232" customWidth="1"/>
    <col min="23" max="23" width="23.5703125" style="232" customWidth="1"/>
    <col min="24" max="24" width="30.28515625" style="233" customWidth="1"/>
    <col min="25" max="25" width="23.5703125" style="233" customWidth="1"/>
    <col min="26" max="26" width="35.5703125" style="239" customWidth="1"/>
    <col min="27" max="27" width="76" style="239" customWidth="1"/>
    <col min="28" max="28" width="44.85546875" style="232" bestFit="1" customWidth="1"/>
    <col min="29" max="29" width="22.28515625" style="232" bestFit="1" customWidth="1"/>
    <col min="30" max="32" width="9.140625" style="232"/>
    <col min="33" max="33" width="23" style="232" customWidth="1"/>
    <col min="34" max="34" width="24.42578125" style="232" customWidth="1"/>
    <col min="35" max="38" width="9.140625" style="232"/>
    <col min="39" max="39" width="42" style="232" customWidth="1"/>
    <col min="40" max="16384" width="9.140625" style="232"/>
  </cols>
  <sheetData>
    <row r="1" spans="1:39" ht="61.5" x14ac:dyDescent="0.6">
      <c r="A1" s="283" t="s">
        <v>0</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1"/>
      <c r="AC1" s="2"/>
      <c r="AD1" s="2"/>
    </row>
    <row r="2" spans="1:39" ht="61.5" x14ac:dyDescent="0.6">
      <c r="A2" s="283" t="s">
        <v>1</v>
      </c>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1"/>
      <c r="AC2" s="2"/>
      <c r="AD2" s="2"/>
    </row>
    <row r="3" spans="1:39" ht="61.5" x14ac:dyDescent="0.6">
      <c r="A3" s="283" t="s">
        <v>2</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1"/>
      <c r="AC3" s="2"/>
      <c r="AD3" s="2"/>
    </row>
    <row r="4" spans="1:39" ht="61.5" x14ac:dyDescent="0.6">
      <c r="A4" s="283" t="s">
        <v>3</v>
      </c>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1"/>
      <c r="AC4" s="2"/>
      <c r="AD4" s="2"/>
    </row>
    <row r="5" spans="1:39" ht="61.5" x14ac:dyDescent="0.6">
      <c r="A5" s="284" t="s">
        <v>4</v>
      </c>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1"/>
      <c r="AC5" s="2"/>
      <c r="AD5" s="2"/>
    </row>
    <row r="6" spans="1:39" ht="39" x14ac:dyDescent="0.6">
      <c r="A6" s="3"/>
      <c r="B6" s="4"/>
      <c r="C6" s="6"/>
      <c r="D6" s="5"/>
      <c r="E6" s="5"/>
      <c r="F6" s="5"/>
      <c r="G6" s="5"/>
      <c r="H6" s="5"/>
      <c r="I6" s="5"/>
      <c r="J6" s="5"/>
      <c r="K6" s="5"/>
      <c r="L6" s="5"/>
      <c r="M6" s="5"/>
      <c r="N6" s="5"/>
      <c r="O6" s="5"/>
      <c r="P6" s="5"/>
      <c r="Q6" s="5"/>
      <c r="R6" s="5"/>
      <c r="S6" s="5"/>
      <c r="T6" s="5"/>
      <c r="U6" s="6"/>
      <c r="V6" s="3"/>
      <c r="W6" s="3"/>
      <c r="X6" s="7"/>
      <c r="Y6" s="7"/>
      <c r="Z6" s="6"/>
      <c r="AA6" s="6"/>
      <c r="AB6" s="1"/>
      <c r="AC6" s="2"/>
      <c r="AD6" s="2"/>
    </row>
    <row r="7" spans="1:39" ht="39" x14ac:dyDescent="0.6">
      <c r="A7" s="279" t="s">
        <v>5</v>
      </c>
      <c r="B7" s="281" t="s">
        <v>6</v>
      </c>
      <c r="C7" s="281" t="s">
        <v>7</v>
      </c>
      <c r="D7" s="282" t="s">
        <v>8</v>
      </c>
      <c r="E7" s="282"/>
      <c r="F7" s="282"/>
      <c r="G7" s="282"/>
      <c r="H7" s="282"/>
      <c r="I7" s="282" t="s">
        <v>9</v>
      </c>
      <c r="J7" s="282"/>
      <c r="K7" s="282"/>
      <c r="L7" s="282"/>
      <c r="M7" s="282"/>
      <c r="N7" s="282" t="s">
        <v>10</v>
      </c>
      <c r="O7" s="282"/>
      <c r="P7" s="282"/>
      <c r="Q7" s="282"/>
      <c r="R7" s="282"/>
      <c r="S7" s="282"/>
      <c r="T7" s="282" t="s">
        <v>11</v>
      </c>
      <c r="U7" s="279" t="s">
        <v>12</v>
      </c>
      <c r="V7" s="280" t="s">
        <v>13</v>
      </c>
      <c r="W7" s="280"/>
      <c r="X7" s="280"/>
      <c r="Y7" s="280"/>
      <c r="Z7" s="281" t="s">
        <v>14</v>
      </c>
      <c r="AA7" s="281" t="s">
        <v>15</v>
      </c>
      <c r="AB7" s="1"/>
      <c r="AC7" s="2"/>
      <c r="AD7" s="2"/>
    </row>
    <row r="8" spans="1:39" ht="282" x14ac:dyDescent="0.6">
      <c r="A8" s="279"/>
      <c r="B8" s="281"/>
      <c r="C8" s="281"/>
      <c r="D8" s="282"/>
      <c r="E8" s="282"/>
      <c r="F8" s="282"/>
      <c r="G8" s="282"/>
      <c r="H8" s="282"/>
      <c r="I8" s="282" t="s">
        <v>16</v>
      </c>
      <c r="J8" s="282"/>
      <c r="K8" s="282"/>
      <c r="L8" s="282"/>
      <c r="M8" s="236" t="s">
        <v>17</v>
      </c>
      <c r="N8" s="282"/>
      <c r="O8" s="282"/>
      <c r="P8" s="282"/>
      <c r="Q8" s="282"/>
      <c r="R8" s="282"/>
      <c r="S8" s="282"/>
      <c r="T8" s="282"/>
      <c r="U8" s="279"/>
      <c r="V8" s="280"/>
      <c r="W8" s="280"/>
      <c r="X8" s="280"/>
      <c r="Y8" s="280"/>
      <c r="Z8" s="281"/>
      <c r="AA8" s="281"/>
      <c r="AB8" s="1"/>
      <c r="AC8" s="2"/>
      <c r="AD8" s="2"/>
    </row>
    <row r="9" spans="1:39" ht="327" customHeight="1" x14ac:dyDescent="0.6">
      <c r="A9" s="279"/>
      <c r="B9" s="281"/>
      <c r="C9" s="281"/>
      <c r="D9" s="8" t="s">
        <v>18</v>
      </c>
      <c r="E9" s="8" t="s">
        <v>19</v>
      </c>
      <c r="F9" s="9" t="s">
        <v>20</v>
      </c>
      <c r="G9" s="8" t="s">
        <v>21</v>
      </c>
      <c r="H9" s="8" t="s">
        <v>22</v>
      </c>
      <c r="I9" s="8" t="s">
        <v>18</v>
      </c>
      <c r="J9" s="9" t="s">
        <v>18</v>
      </c>
      <c r="K9" s="8" t="s">
        <v>19</v>
      </c>
      <c r="L9" s="9" t="s">
        <v>19</v>
      </c>
      <c r="M9" s="8" t="s">
        <v>21</v>
      </c>
      <c r="N9" s="8" t="s">
        <v>18</v>
      </c>
      <c r="O9" s="9" t="s">
        <v>18</v>
      </c>
      <c r="P9" s="8" t="s">
        <v>19</v>
      </c>
      <c r="Q9" s="9" t="s">
        <v>19</v>
      </c>
      <c r="R9" s="8" t="s">
        <v>21</v>
      </c>
      <c r="S9" s="8" t="s">
        <v>22</v>
      </c>
      <c r="T9" s="282"/>
      <c r="U9" s="279"/>
      <c r="V9" s="10" t="s">
        <v>23</v>
      </c>
      <c r="W9" s="10" t="s">
        <v>24</v>
      </c>
      <c r="X9" s="10" t="s">
        <v>25</v>
      </c>
      <c r="Y9" s="10" t="s">
        <v>26</v>
      </c>
      <c r="Z9" s="281"/>
      <c r="AA9" s="281"/>
      <c r="AB9" s="11"/>
      <c r="AC9" s="12" t="s">
        <v>27</v>
      </c>
      <c r="AD9" s="2"/>
    </row>
    <row r="10" spans="1:39" ht="39" x14ac:dyDescent="0.6">
      <c r="A10" s="13">
        <v>1</v>
      </c>
      <c r="B10" s="238">
        <v>2</v>
      </c>
      <c r="C10" s="238">
        <v>3</v>
      </c>
      <c r="D10" s="13">
        <v>4</v>
      </c>
      <c r="E10" s="13">
        <v>5</v>
      </c>
      <c r="F10" s="13">
        <v>6</v>
      </c>
      <c r="G10" s="13">
        <v>7</v>
      </c>
      <c r="H10" s="13">
        <v>8</v>
      </c>
      <c r="I10" s="13">
        <v>9</v>
      </c>
      <c r="J10" s="13">
        <v>10</v>
      </c>
      <c r="K10" s="13">
        <v>11</v>
      </c>
      <c r="L10" s="13">
        <v>12</v>
      </c>
      <c r="M10" s="13">
        <v>13</v>
      </c>
      <c r="N10" s="13">
        <v>14</v>
      </c>
      <c r="O10" s="13">
        <v>15</v>
      </c>
      <c r="P10" s="13">
        <v>16</v>
      </c>
      <c r="Q10" s="13">
        <v>17</v>
      </c>
      <c r="R10" s="13">
        <v>18</v>
      </c>
      <c r="S10" s="13">
        <v>19</v>
      </c>
      <c r="T10" s="13">
        <v>20</v>
      </c>
      <c r="U10" s="13">
        <v>21</v>
      </c>
      <c r="V10" s="13">
        <v>22</v>
      </c>
      <c r="W10" s="13">
        <v>23</v>
      </c>
      <c r="X10" s="13">
        <v>24</v>
      </c>
      <c r="Y10" s="13">
        <v>25</v>
      </c>
      <c r="Z10" s="238">
        <v>26</v>
      </c>
      <c r="AA10" s="238">
        <v>27</v>
      </c>
      <c r="AB10" s="14"/>
      <c r="AC10" s="15"/>
      <c r="AD10" s="15"/>
    </row>
    <row r="11" spans="1:39" ht="103.5" x14ac:dyDescent="0.6">
      <c r="A11" s="16"/>
      <c r="B11" s="17" t="s">
        <v>28</v>
      </c>
      <c r="C11" s="242"/>
      <c r="D11" s="18">
        <f>D13+D15+D62+D82</f>
        <v>10554904.100000001</v>
      </c>
      <c r="E11" s="18">
        <f>E13+E15+E62+E82</f>
        <v>37219446.799999997</v>
      </c>
      <c r="F11" s="18">
        <f>F12+F15+F62+F82</f>
        <v>0</v>
      </c>
      <c r="G11" s="18">
        <f>G12+G15+G62+G82</f>
        <v>0</v>
      </c>
      <c r="H11" s="18">
        <f>H12+H15+H62+H82</f>
        <v>0</v>
      </c>
      <c r="I11" s="18">
        <f>I12+I15+I62+I82</f>
        <v>10771756.100000001</v>
      </c>
      <c r="J11" s="18">
        <f>J12+J15+J62+J82</f>
        <v>0</v>
      </c>
      <c r="K11" s="18">
        <f>K13+K15+K62+K82</f>
        <v>37219446.809</v>
      </c>
      <c r="L11" s="18">
        <f>L12+L15+L62+L82</f>
        <v>0</v>
      </c>
      <c r="M11" s="18">
        <f>M12+M15+M62+M82</f>
        <v>0</v>
      </c>
      <c r="N11" s="18">
        <f>N12+N15+N62+N82</f>
        <v>10446610.699999999</v>
      </c>
      <c r="O11" s="18">
        <f>O12+O15+O62+O82</f>
        <v>0</v>
      </c>
      <c r="P11" s="18">
        <f>P13+P15+P62+P82</f>
        <v>36362102.235420004</v>
      </c>
      <c r="Q11" s="18">
        <f>Q12+Q15+Q62+Q82</f>
        <v>0</v>
      </c>
      <c r="R11" s="18">
        <f>R12+R15+R62+R82</f>
        <v>0</v>
      </c>
      <c r="S11" s="18">
        <f>S12+S15+S62+S82</f>
        <v>0</v>
      </c>
      <c r="T11" s="18">
        <f>T13+T15+T62+T82</f>
        <v>2722730.9077599999</v>
      </c>
      <c r="U11" s="201" t="s">
        <v>29</v>
      </c>
      <c r="V11" s="201" t="s">
        <v>29</v>
      </c>
      <c r="W11" s="201" t="s">
        <v>29</v>
      </c>
      <c r="X11" s="201" t="s">
        <v>29</v>
      </c>
      <c r="Y11" s="201" t="s">
        <v>29</v>
      </c>
      <c r="Z11" s="19" t="s">
        <v>29</v>
      </c>
      <c r="AA11" s="19" t="s">
        <v>29</v>
      </c>
      <c r="AB11" s="20">
        <f>(I11+K11)-T11</f>
        <v>45268472.00124</v>
      </c>
      <c r="AC11" s="21">
        <f>(N11+P11)/(I11+K11)*100</f>
        <v>97.536027642769838</v>
      </c>
      <c r="AD11" s="21"/>
      <c r="AG11" s="21">
        <f>N11/I11*100</f>
        <v>96.981500537317203</v>
      </c>
      <c r="AH11" s="21">
        <f>P11/K11*100</f>
        <v>97.696514464657</v>
      </c>
    </row>
    <row r="12" spans="1:39" ht="160.5" customHeight="1" x14ac:dyDescent="0.6">
      <c r="A12" s="201"/>
      <c r="B12" s="17" t="s">
        <v>30</v>
      </c>
      <c r="C12" s="243"/>
      <c r="D12" s="202"/>
      <c r="E12" s="202"/>
      <c r="F12" s="202"/>
      <c r="G12" s="202"/>
      <c r="H12" s="202"/>
      <c r="I12" s="202"/>
      <c r="J12" s="202"/>
      <c r="K12" s="202"/>
      <c r="L12" s="202"/>
      <c r="M12" s="202"/>
      <c r="N12" s="202"/>
      <c r="O12" s="202"/>
      <c r="P12" s="202"/>
      <c r="Q12" s="202"/>
      <c r="R12" s="202"/>
      <c r="S12" s="202"/>
      <c r="T12" s="202"/>
      <c r="U12" s="201"/>
      <c r="V12" s="201"/>
      <c r="W12" s="201"/>
      <c r="X12" s="201"/>
      <c r="Y12" s="201"/>
      <c r="Z12" s="19"/>
      <c r="AA12" s="19"/>
      <c r="AB12" s="20">
        <f t="shared" ref="AB12:AB52" si="0">(I12+K12)-T12</f>
        <v>0</v>
      </c>
      <c r="AC12" s="21" t="e">
        <f>(N12+P12)/(I12+K12)*100</f>
        <v>#DIV/0!</v>
      </c>
      <c r="AD12" s="2"/>
    </row>
    <row r="13" spans="1:39" ht="408.75" customHeight="1" x14ac:dyDescent="0.6">
      <c r="A13" s="244" t="s">
        <v>31</v>
      </c>
      <c r="B13" s="254" t="s">
        <v>32</v>
      </c>
      <c r="C13" s="266" t="s">
        <v>33</v>
      </c>
      <c r="D13" s="252">
        <v>0</v>
      </c>
      <c r="E13" s="260">
        <v>1399804.4</v>
      </c>
      <c r="F13" s="252">
        <v>0</v>
      </c>
      <c r="G13" s="252">
        <v>0</v>
      </c>
      <c r="H13" s="252">
        <v>0</v>
      </c>
      <c r="I13" s="252">
        <v>0</v>
      </c>
      <c r="J13" s="252">
        <v>0</v>
      </c>
      <c r="K13" s="252">
        <v>1399804.4</v>
      </c>
      <c r="L13" s="252">
        <v>0</v>
      </c>
      <c r="M13" s="252">
        <v>0</v>
      </c>
      <c r="N13" s="252">
        <v>0</v>
      </c>
      <c r="O13" s="252">
        <v>0</v>
      </c>
      <c r="P13" s="252">
        <v>1396029.4</v>
      </c>
      <c r="Q13" s="252">
        <v>0</v>
      </c>
      <c r="R13" s="252">
        <v>0</v>
      </c>
      <c r="S13" s="252">
        <v>0</v>
      </c>
      <c r="T13" s="252">
        <v>171919.27590000001</v>
      </c>
      <c r="U13" s="274" t="s">
        <v>520</v>
      </c>
      <c r="V13" s="244" t="s">
        <v>29</v>
      </c>
      <c r="W13" s="244" t="s">
        <v>29</v>
      </c>
      <c r="X13" s="244" t="s">
        <v>29</v>
      </c>
      <c r="Y13" s="244" t="s">
        <v>29</v>
      </c>
      <c r="Z13" s="244" t="s">
        <v>29</v>
      </c>
      <c r="AA13" s="244" t="s">
        <v>29</v>
      </c>
      <c r="AB13" s="20">
        <f t="shared" si="0"/>
        <v>1227885.1240999999</v>
      </c>
      <c r="AC13" s="21"/>
      <c r="AD13" s="2"/>
    </row>
    <row r="14" spans="1:39" ht="56.25" customHeight="1" x14ac:dyDescent="0.6">
      <c r="A14" s="245"/>
      <c r="B14" s="255"/>
      <c r="C14" s="267"/>
      <c r="D14" s="253"/>
      <c r="E14" s="261"/>
      <c r="F14" s="253"/>
      <c r="G14" s="253"/>
      <c r="H14" s="253"/>
      <c r="I14" s="253"/>
      <c r="J14" s="253"/>
      <c r="K14" s="253"/>
      <c r="L14" s="253"/>
      <c r="M14" s="253"/>
      <c r="N14" s="253"/>
      <c r="O14" s="253"/>
      <c r="P14" s="253"/>
      <c r="Q14" s="253"/>
      <c r="R14" s="253"/>
      <c r="S14" s="253"/>
      <c r="T14" s="253"/>
      <c r="U14" s="275"/>
      <c r="V14" s="245"/>
      <c r="W14" s="245"/>
      <c r="X14" s="245"/>
      <c r="Y14" s="245"/>
      <c r="Z14" s="245"/>
      <c r="AA14" s="245"/>
      <c r="AB14" s="20"/>
      <c r="AC14" s="21"/>
      <c r="AD14" s="2"/>
    </row>
    <row r="15" spans="1:39" ht="172.5" x14ac:dyDescent="0.6">
      <c r="A15" s="22" t="s">
        <v>34</v>
      </c>
      <c r="B15" s="17" t="s">
        <v>35</v>
      </c>
      <c r="C15" s="242"/>
      <c r="D15" s="18">
        <f t="shared" ref="D15:T15" si="1">SUM(D16:D61)</f>
        <v>5193443.0000000009</v>
      </c>
      <c r="E15" s="18">
        <f t="shared" si="1"/>
        <v>11748461.300000003</v>
      </c>
      <c r="F15" s="18">
        <f t="shared" si="1"/>
        <v>0</v>
      </c>
      <c r="G15" s="18">
        <f t="shared" si="1"/>
        <v>0</v>
      </c>
      <c r="H15" s="18">
        <f t="shared" si="1"/>
        <v>0</v>
      </c>
      <c r="I15" s="18">
        <f t="shared" si="1"/>
        <v>5210295.0000000009</v>
      </c>
      <c r="J15" s="18">
        <f t="shared" si="1"/>
        <v>0</v>
      </c>
      <c r="K15" s="18">
        <f t="shared" si="1"/>
        <v>11748461.300000003</v>
      </c>
      <c r="L15" s="18">
        <f t="shared" si="1"/>
        <v>0</v>
      </c>
      <c r="M15" s="18">
        <f t="shared" si="1"/>
        <v>0</v>
      </c>
      <c r="N15" s="18">
        <f t="shared" si="1"/>
        <v>4893082.8</v>
      </c>
      <c r="O15" s="18">
        <f t="shared" si="1"/>
        <v>0</v>
      </c>
      <c r="P15" s="18">
        <f t="shared" si="1"/>
        <v>11110557.700000001</v>
      </c>
      <c r="Q15" s="18">
        <f t="shared" si="1"/>
        <v>0</v>
      </c>
      <c r="R15" s="18">
        <f t="shared" si="1"/>
        <v>0</v>
      </c>
      <c r="S15" s="18">
        <f t="shared" si="1"/>
        <v>0</v>
      </c>
      <c r="T15" s="18">
        <f t="shared" si="1"/>
        <v>177440.07512000002</v>
      </c>
      <c r="U15" s="23" t="s">
        <v>29</v>
      </c>
      <c r="V15" s="23" t="s">
        <v>29</v>
      </c>
      <c r="W15" s="23" t="s">
        <v>29</v>
      </c>
      <c r="X15" s="23" t="s">
        <v>29</v>
      </c>
      <c r="Y15" s="23" t="s">
        <v>29</v>
      </c>
      <c r="Z15" s="24" t="s">
        <v>29</v>
      </c>
      <c r="AA15" s="24" t="s">
        <v>29</v>
      </c>
      <c r="AB15" s="20">
        <f t="shared" si="0"/>
        <v>16781316.224880006</v>
      </c>
      <c r="AC15" s="21">
        <f>(N15+P15)/(I15+K15)*100</f>
        <v>94.368007988887697</v>
      </c>
      <c r="AD15" s="25"/>
      <c r="AG15" s="21">
        <f>N15/I15*100</f>
        <v>93.911818812562416</v>
      </c>
      <c r="AH15" s="21">
        <f>P15/K15*100</f>
        <v>94.570322157847158</v>
      </c>
      <c r="AM15" s="21">
        <f>N15+P15-K15-I15</f>
        <v>-955115.80000000354</v>
      </c>
    </row>
    <row r="16" spans="1:39" ht="409.5" customHeight="1" x14ac:dyDescent="0.6">
      <c r="A16" s="256" t="s">
        <v>31</v>
      </c>
      <c r="B16" s="254" t="s">
        <v>36</v>
      </c>
      <c r="C16" s="254" t="s">
        <v>33</v>
      </c>
      <c r="D16" s="252">
        <v>0</v>
      </c>
      <c r="E16" s="252">
        <v>353051.5</v>
      </c>
      <c r="F16" s="260">
        <v>0</v>
      </c>
      <c r="G16" s="252">
        <v>0</v>
      </c>
      <c r="H16" s="252">
        <v>0</v>
      </c>
      <c r="I16" s="252">
        <v>0</v>
      </c>
      <c r="J16" s="252">
        <v>0</v>
      </c>
      <c r="K16" s="252">
        <v>353051.5</v>
      </c>
      <c r="L16" s="252">
        <v>0</v>
      </c>
      <c r="M16" s="252">
        <v>0</v>
      </c>
      <c r="N16" s="252">
        <v>0</v>
      </c>
      <c r="O16" s="252">
        <v>0</v>
      </c>
      <c r="P16" s="252">
        <v>348659.1</v>
      </c>
      <c r="Q16" s="252">
        <v>0</v>
      </c>
      <c r="R16" s="252">
        <v>0</v>
      </c>
      <c r="S16" s="252">
        <v>0</v>
      </c>
      <c r="T16" s="252">
        <v>4028.7274299999999</v>
      </c>
      <c r="U16" s="258" t="s">
        <v>427</v>
      </c>
      <c r="V16" s="244"/>
      <c r="W16" s="250" t="s">
        <v>37</v>
      </c>
      <c r="X16" s="262">
        <v>2050</v>
      </c>
      <c r="Y16" s="262">
        <v>2089</v>
      </c>
      <c r="Z16" s="264" t="s">
        <v>38</v>
      </c>
      <c r="AA16" s="248" t="s">
        <v>29</v>
      </c>
      <c r="AB16" s="20">
        <f t="shared" si="0"/>
        <v>349022.77256999997</v>
      </c>
      <c r="AC16" s="2"/>
      <c r="AD16" s="2"/>
    </row>
    <row r="17" spans="1:30" ht="120.75" customHeight="1" x14ac:dyDescent="0.6">
      <c r="A17" s="257"/>
      <c r="B17" s="255"/>
      <c r="C17" s="255"/>
      <c r="D17" s="253"/>
      <c r="E17" s="253"/>
      <c r="F17" s="261"/>
      <c r="G17" s="253"/>
      <c r="H17" s="253"/>
      <c r="I17" s="253"/>
      <c r="J17" s="253"/>
      <c r="K17" s="253"/>
      <c r="L17" s="253"/>
      <c r="M17" s="253"/>
      <c r="N17" s="253"/>
      <c r="O17" s="253"/>
      <c r="P17" s="253"/>
      <c r="Q17" s="253"/>
      <c r="R17" s="253"/>
      <c r="S17" s="253"/>
      <c r="T17" s="253"/>
      <c r="U17" s="259"/>
      <c r="V17" s="245"/>
      <c r="W17" s="251"/>
      <c r="X17" s="263"/>
      <c r="Y17" s="263"/>
      <c r="Z17" s="265"/>
      <c r="AA17" s="249"/>
      <c r="AB17" s="20"/>
      <c r="AC17" s="2"/>
      <c r="AD17" s="2"/>
    </row>
    <row r="18" spans="1:30" ht="409.5" customHeight="1" x14ac:dyDescent="0.6">
      <c r="A18" s="256" t="s">
        <v>39</v>
      </c>
      <c r="B18" s="254" t="s">
        <v>40</v>
      </c>
      <c r="C18" s="254" t="s">
        <v>33</v>
      </c>
      <c r="D18" s="252">
        <v>0</v>
      </c>
      <c r="E18" s="260">
        <v>4358</v>
      </c>
      <c r="F18" s="252">
        <v>0</v>
      </c>
      <c r="G18" s="252">
        <v>0</v>
      </c>
      <c r="H18" s="252">
        <v>0</v>
      </c>
      <c r="I18" s="252">
        <v>0</v>
      </c>
      <c r="J18" s="252">
        <v>0</v>
      </c>
      <c r="K18" s="252">
        <v>4358</v>
      </c>
      <c r="L18" s="252">
        <v>0</v>
      </c>
      <c r="M18" s="252">
        <v>0</v>
      </c>
      <c r="N18" s="252">
        <v>0</v>
      </c>
      <c r="O18" s="252">
        <v>0</v>
      </c>
      <c r="P18" s="252">
        <v>3896.1</v>
      </c>
      <c r="Q18" s="252">
        <v>0</v>
      </c>
      <c r="R18" s="252">
        <v>0</v>
      </c>
      <c r="S18" s="252">
        <v>0</v>
      </c>
      <c r="T18" s="252">
        <v>55.164700000000003</v>
      </c>
      <c r="U18" s="258" t="s">
        <v>428</v>
      </c>
      <c r="V18" s="244"/>
      <c r="W18" s="250" t="s">
        <v>37</v>
      </c>
      <c r="X18" s="244">
        <v>20</v>
      </c>
      <c r="Y18" s="244">
        <v>18</v>
      </c>
      <c r="Z18" s="244" t="s">
        <v>41</v>
      </c>
      <c r="AA18" s="248" t="s">
        <v>437</v>
      </c>
      <c r="AB18" s="20">
        <f t="shared" si="0"/>
        <v>4302.8352999999997</v>
      </c>
      <c r="AC18" s="2"/>
      <c r="AD18" s="2"/>
    </row>
    <row r="19" spans="1:30" ht="98.25" customHeight="1" x14ac:dyDescent="0.6">
      <c r="A19" s="257"/>
      <c r="B19" s="255"/>
      <c r="C19" s="255"/>
      <c r="D19" s="253"/>
      <c r="E19" s="261"/>
      <c r="F19" s="253"/>
      <c r="G19" s="253"/>
      <c r="H19" s="253"/>
      <c r="I19" s="253"/>
      <c r="J19" s="253"/>
      <c r="K19" s="253"/>
      <c r="L19" s="253"/>
      <c r="M19" s="253"/>
      <c r="N19" s="253"/>
      <c r="O19" s="253"/>
      <c r="P19" s="253"/>
      <c r="Q19" s="253"/>
      <c r="R19" s="253"/>
      <c r="S19" s="253"/>
      <c r="T19" s="253"/>
      <c r="U19" s="259"/>
      <c r="V19" s="245"/>
      <c r="W19" s="251"/>
      <c r="X19" s="245"/>
      <c r="Y19" s="245"/>
      <c r="Z19" s="245"/>
      <c r="AA19" s="249"/>
      <c r="AB19" s="20"/>
      <c r="AC19" s="2"/>
      <c r="AD19" s="2"/>
    </row>
    <row r="20" spans="1:30" ht="409.5" x14ac:dyDescent="0.6">
      <c r="A20" s="203" t="s">
        <v>42</v>
      </c>
      <c r="B20" s="240" t="s">
        <v>43</v>
      </c>
      <c r="C20" s="240" t="s">
        <v>33</v>
      </c>
      <c r="D20" s="202">
        <v>0</v>
      </c>
      <c r="E20" s="202">
        <v>21798.1</v>
      </c>
      <c r="F20" s="202">
        <v>0</v>
      </c>
      <c r="G20" s="202">
        <v>0</v>
      </c>
      <c r="H20" s="202">
        <v>0</v>
      </c>
      <c r="I20" s="202">
        <v>0</v>
      </c>
      <c r="J20" s="202">
        <v>0</v>
      </c>
      <c r="K20" s="202">
        <v>21798.1</v>
      </c>
      <c r="L20" s="202">
        <v>0</v>
      </c>
      <c r="M20" s="202">
        <v>0</v>
      </c>
      <c r="N20" s="202">
        <v>0</v>
      </c>
      <c r="O20" s="202">
        <v>0</v>
      </c>
      <c r="P20" s="202">
        <v>20960.3</v>
      </c>
      <c r="Q20" s="202">
        <v>0</v>
      </c>
      <c r="R20" s="202">
        <v>0</v>
      </c>
      <c r="S20" s="202">
        <v>0</v>
      </c>
      <c r="T20" s="202">
        <v>278.32922000000002</v>
      </c>
      <c r="U20" s="189" t="s">
        <v>429</v>
      </c>
      <c r="V20" s="26"/>
      <c r="W20" s="234" t="s">
        <v>37</v>
      </c>
      <c r="X20" s="201">
        <v>85</v>
      </c>
      <c r="Y20" s="201">
        <v>81</v>
      </c>
      <c r="Z20" s="19" t="s">
        <v>41</v>
      </c>
      <c r="AA20" s="207" t="s">
        <v>438</v>
      </c>
      <c r="AB20" s="20">
        <f t="shared" si="0"/>
        <v>21519.770779999999</v>
      </c>
      <c r="AC20" s="2"/>
      <c r="AD20" s="2"/>
    </row>
    <row r="21" spans="1:30" ht="408.75" customHeight="1" x14ac:dyDescent="0.6">
      <c r="A21" s="256" t="s">
        <v>44</v>
      </c>
      <c r="B21" s="254" t="s">
        <v>45</v>
      </c>
      <c r="C21" s="254" t="s">
        <v>33</v>
      </c>
      <c r="D21" s="252">
        <v>0</v>
      </c>
      <c r="E21" s="252">
        <v>18830.3</v>
      </c>
      <c r="F21" s="252">
        <v>0</v>
      </c>
      <c r="G21" s="252">
        <v>0</v>
      </c>
      <c r="H21" s="252">
        <v>0</v>
      </c>
      <c r="I21" s="252">
        <v>0</v>
      </c>
      <c r="J21" s="252">
        <v>0</v>
      </c>
      <c r="K21" s="252">
        <v>18830.3</v>
      </c>
      <c r="L21" s="252">
        <v>0</v>
      </c>
      <c r="M21" s="252">
        <v>0</v>
      </c>
      <c r="N21" s="252">
        <v>0</v>
      </c>
      <c r="O21" s="252">
        <v>0</v>
      </c>
      <c r="P21" s="252">
        <v>18556</v>
      </c>
      <c r="Q21" s="252">
        <v>0</v>
      </c>
      <c r="R21" s="252">
        <v>0</v>
      </c>
      <c r="S21" s="252">
        <v>0</v>
      </c>
      <c r="T21" s="252">
        <v>273.34939000000003</v>
      </c>
      <c r="U21" s="258" t="s">
        <v>430</v>
      </c>
      <c r="V21" s="244"/>
      <c r="W21" s="250" t="s">
        <v>37</v>
      </c>
      <c r="X21" s="262">
        <v>10269</v>
      </c>
      <c r="Y21" s="262">
        <v>9985</v>
      </c>
      <c r="Z21" s="244" t="s">
        <v>46</v>
      </c>
      <c r="AA21" s="248" t="s">
        <v>477</v>
      </c>
      <c r="AB21" s="20">
        <f t="shared" si="0"/>
        <v>18556.95061</v>
      </c>
      <c r="AC21" s="2"/>
      <c r="AD21" s="2"/>
    </row>
    <row r="22" spans="1:30" ht="161.25" customHeight="1" x14ac:dyDescent="0.6">
      <c r="A22" s="257"/>
      <c r="B22" s="255"/>
      <c r="C22" s="255"/>
      <c r="D22" s="253"/>
      <c r="E22" s="253"/>
      <c r="F22" s="253"/>
      <c r="G22" s="253"/>
      <c r="H22" s="253"/>
      <c r="I22" s="253"/>
      <c r="J22" s="253"/>
      <c r="K22" s="253"/>
      <c r="L22" s="253"/>
      <c r="M22" s="253"/>
      <c r="N22" s="253"/>
      <c r="O22" s="253"/>
      <c r="P22" s="253"/>
      <c r="Q22" s="253"/>
      <c r="R22" s="253"/>
      <c r="S22" s="253"/>
      <c r="T22" s="253"/>
      <c r="U22" s="259"/>
      <c r="V22" s="245"/>
      <c r="W22" s="251"/>
      <c r="X22" s="263"/>
      <c r="Y22" s="263"/>
      <c r="Z22" s="245"/>
      <c r="AA22" s="249"/>
      <c r="AB22" s="20"/>
      <c r="AC22" s="2"/>
      <c r="AD22" s="2"/>
    </row>
    <row r="23" spans="1:30" ht="409.5" x14ac:dyDescent="0.6">
      <c r="A23" s="203" t="s">
        <v>47</v>
      </c>
      <c r="B23" s="240" t="s">
        <v>48</v>
      </c>
      <c r="C23" s="240" t="s">
        <v>33</v>
      </c>
      <c r="D23" s="202">
        <v>145350.70000000001</v>
      </c>
      <c r="E23" s="202">
        <v>0</v>
      </c>
      <c r="F23" s="202">
        <v>0</v>
      </c>
      <c r="G23" s="202">
        <v>0</v>
      </c>
      <c r="H23" s="202">
        <v>0</v>
      </c>
      <c r="I23" s="202">
        <v>145350.70000000001</v>
      </c>
      <c r="J23" s="202">
        <v>0</v>
      </c>
      <c r="K23" s="202">
        <v>0</v>
      </c>
      <c r="L23" s="202">
        <v>0</v>
      </c>
      <c r="M23" s="202">
        <v>0</v>
      </c>
      <c r="N23" s="202">
        <v>145326.6</v>
      </c>
      <c r="O23" s="202">
        <v>0</v>
      </c>
      <c r="P23" s="202">
        <v>0</v>
      </c>
      <c r="Q23" s="202">
        <v>0</v>
      </c>
      <c r="R23" s="202">
        <v>0</v>
      </c>
      <c r="S23" s="202">
        <v>0</v>
      </c>
      <c r="T23" s="202">
        <v>38.396230000000003</v>
      </c>
      <c r="U23" s="207" t="s">
        <v>431</v>
      </c>
      <c r="V23" s="201"/>
      <c r="W23" s="234" t="s">
        <v>37</v>
      </c>
      <c r="X23" s="206">
        <v>9404</v>
      </c>
      <c r="Y23" s="206">
        <v>9400</v>
      </c>
      <c r="Z23" s="19" t="s">
        <v>46</v>
      </c>
      <c r="AA23" s="207" t="s">
        <v>49</v>
      </c>
      <c r="AB23" s="20">
        <f t="shared" si="0"/>
        <v>145312.30377</v>
      </c>
      <c r="AC23" s="2"/>
      <c r="AD23" s="2"/>
    </row>
    <row r="24" spans="1:30" ht="409.5" x14ac:dyDescent="0.6">
      <c r="A24" s="234" t="s">
        <v>50</v>
      </c>
      <c r="B24" s="240" t="s">
        <v>51</v>
      </c>
      <c r="C24" s="240" t="s">
        <v>33</v>
      </c>
      <c r="D24" s="202">
        <v>281.5</v>
      </c>
      <c r="E24" s="204">
        <v>0</v>
      </c>
      <c r="F24" s="202">
        <v>0</v>
      </c>
      <c r="G24" s="202">
        <v>0</v>
      </c>
      <c r="H24" s="202">
        <v>0</v>
      </c>
      <c r="I24" s="202">
        <v>281.5</v>
      </c>
      <c r="J24" s="202">
        <v>0</v>
      </c>
      <c r="K24" s="202">
        <v>0</v>
      </c>
      <c r="L24" s="202">
        <v>0</v>
      </c>
      <c r="M24" s="202">
        <v>0</v>
      </c>
      <c r="N24" s="202">
        <v>145.6</v>
      </c>
      <c r="O24" s="202">
        <v>0</v>
      </c>
      <c r="P24" s="202">
        <v>0</v>
      </c>
      <c r="Q24" s="202">
        <v>0</v>
      </c>
      <c r="R24" s="202">
        <v>0</v>
      </c>
      <c r="S24" s="202">
        <v>0</v>
      </c>
      <c r="T24" s="202">
        <v>0</v>
      </c>
      <c r="U24" s="207" t="s">
        <v>478</v>
      </c>
      <c r="V24" s="201"/>
      <c r="W24" s="234" t="s">
        <v>37</v>
      </c>
      <c r="X24" s="201">
        <v>10</v>
      </c>
      <c r="Y24" s="201">
        <v>10</v>
      </c>
      <c r="Z24" s="19" t="s">
        <v>52</v>
      </c>
      <c r="AA24" s="207" t="s">
        <v>29</v>
      </c>
      <c r="AB24" s="20">
        <f t="shared" si="0"/>
        <v>281.5</v>
      </c>
      <c r="AC24" s="2"/>
      <c r="AD24" s="2"/>
    </row>
    <row r="25" spans="1:30" ht="408.75" customHeight="1" x14ac:dyDescent="0.6">
      <c r="A25" s="250" t="s">
        <v>53</v>
      </c>
      <c r="B25" s="254" t="s">
        <v>439</v>
      </c>
      <c r="C25" s="254" t="s">
        <v>33</v>
      </c>
      <c r="D25" s="260">
        <v>0</v>
      </c>
      <c r="E25" s="260">
        <v>2761803.4</v>
      </c>
      <c r="F25" s="252">
        <v>0</v>
      </c>
      <c r="G25" s="252">
        <v>0</v>
      </c>
      <c r="H25" s="252">
        <v>0</v>
      </c>
      <c r="I25" s="252">
        <v>0</v>
      </c>
      <c r="J25" s="252">
        <v>0</v>
      </c>
      <c r="K25" s="252">
        <v>2761803.4</v>
      </c>
      <c r="L25" s="252">
        <v>0</v>
      </c>
      <c r="M25" s="252">
        <v>0</v>
      </c>
      <c r="N25" s="252">
        <v>0</v>
      </c>
      <c r="O25" s="252">
        <v>0</v>
      </c>
      <c r="P25" s="252">
        <v>2576470.6</v>
      </c>
      <c r="Q25" s="252">
        <v>0</v>
      </c>
      <c r="R25" s="252">
        <v>0</v>
      </c>
      <c r="S25" s="252">
        <v>0</v>
      </c>
      <c r="T25" s="252">
        <v>39278.75776</v>
      </c>
      <c r="U25" s="258" t="s">
        <v>519</v>
      </c>
      <c r="V25" s="244"/>
      <c r="W25" s="250" t="s">
        <v>37</v>
      </c>
      <c r="X25" s="262">
        <v>405491</v>
      </c>
      <c r="Y25" s="262">
        <v>398599</v>
      </c>
      <c r="Z25" s="244" t="s">
        <v>46</v>
      </c>
      <c r="AA25" s="248" t="s">
        <v>463</v>
      </c>
      <c r="AB25" s="20">
        <f t="shared" si="0"/>
        <v>2722524.64224</v>
      </c>
      <c r="AC25" s="27"/>
      <c r="AD25" s="27"/>
    </row>
    <row r="26" spans="1:30" ht="371.25" customHeight="1" x14ac:dyDescent="0.6">
      <c r="A26" s="251"/>
      <c r="B26" s="255"/>
      <c r="C26" s="255"/>
      <c r="D26" s="261"/>
      <c r="E26" s="261"/>
      <c r="F26" s="253"/>
      <c r="G26" s="253"/>
      <c r="H26" s="253"/>
      <c r="I26" s="253"/>
      <c r="J26" s="253"/>
      <c r="K26" s="253"/>
      <c r="L26" s="253"/>
      <c r="M26" s="253"/>
      <c r="N26" s="253"/>
      <c r="O26" s="253"/>
      <c r="P26" s="253"/>
      <c r="Q26" s="253"/>
      <c r="R26" s="253"/>
      <c r="S26" s="253"/>
      <c r="T26" s="253"/>
      <c r="U26" s="259"/>
      <c r="V26" s="245"/>
      <c r="W26" s="251"/>
      <c r="X26" s="263"/>
      <c r="Y26" s="263"/>
      <c r="Z26" s="245"/>
      <c r="AA26" s="249"/>
      <c r="AB26" s="20"/>
      <c r="AC26" s="2"/>
      <c r="AD26" s="2"/>
    </row>
    <row r="27" spans="1:30" ht="408.75" customHeight="1" x14ac:dyDescent="0.6">
      <c r="A27" s="210" t="s">
        <v>55</v>
      </c>
      <c r="B27" s="240" t="s">
        <v>56</v>
      </c>
      <c r="C27" s="240" t="s">
        <v>33</v>
      </c>
      <c r="D27" s="208">
        <v>0</v>
      </c>
      <c r="E27" s="209">
        <v>1154706.3999999999</v>
      </c>
      <c r="F27" s="209">
        <v>0</v>
      </c>
      <c r="G27" s="208">
        <v>0</v>
      </c>
      <c r="H27" s="208">
        <v>0</v>
      </c>
      <c r="I27" s="208">
        <v>0</v>
      </c>
      <c r="J27" s="208">
        <v>0</v>
      </c>
      <c r="K27" s="209">
        <v>1154706.3999999999</v>
      </c>
      <c r="L27" s="208">
        <v>0</v>
      </c>
      <c r="M27" s="208">
        <v>0</v>
      </c>
      <c r="N27" s="208">
        <v>0</v>
      </c>
      <c r="O27" s="208">
        <v>0</v>
      </c>
      <c r="P27" s="208">
        <v>1086348.5</v>
      </c>
      <c r="Q27" s="208">
        <v>0</v>
      </c>
      <c r="R27" s="208">
        <v>0</v>
      </c>
      <c r="S27" s="208">
        <v>0</v>
      </c>
      <c r="T27" s="208">
        <v>15479.082399999999</v>
      </c>
      <c r="U27" s="211" t="s">
        <v>432</v>
      </c>
      <c r="V27" s="26"/>
      <c r="W27" s="189" t="s">
        <v>57</v>
      </c>
      <c r="X27" s="206">
        <v>64756</v>
      </c>
      <c r="Y27" s="206">
        <v>64163</v>
      </c>
      <c r="Z27" s="19" t="s">
        <v>46</v>
      </c>
      <c r="AA27" s="207" t="s">
        <v>58</v>
      </c>
      <c r="AB27" s="20">
        <f t="shared" si="0"/>
        <v>1139227.3176</v>
      </c>
      <c r="AC27" s="2"/>
      <c r="AD27" s="2"/>
    </row>
    <row r="28" spans="1:30" ht="408.75" customHeight="1" x14ac:dyDescent="0.6">
      <c r="A28" s="256" t="s">
        <v>59</v>
      </c>
      <c r="B28" s="254" t="s">
        <v>60</v>
      </c>
      <c r="C28" s="254" t="s">
        <v>33</v>
      </c>
      <c r="D28" s="252">
        <v>4439376.5999999996</v>
      </c>
      <c r="E28" s="260">
        <v>0</v>
      </c>
      <c r="F28" s="260">
        <v>0</v>
      </c>
      <c r="G28" s="252">
        <v>0</v>
      </c>
      <c r="H28" s="252">
        <v>0</v>
      </c>
      <c r="I28" s="252">
        <v>4439376.5999999996</v>
      </c>
      <c r="J28" s="252">
        <v>0</v>
      </c>
      <c r="K28" s="252">
        <v>0</v>
      </c>
      <c r="L28" s="252">
        <v>0</v>
      </c>
      <c r="M28" s="252">
        <v>0</v>
      </c>
      <c r="N28" s="252">
        <v>4136471.7</v>
      </c>
      <c r="O28" s="252">
        <v>0</v>
      </c>
      <c r="P28" s="252">
        <v>0</v>
      </c>
      <c r="Q28" s="252">
        <v>0</v>
      </c>
      <c r="R28" s="252">
        <v>0</v>
      </c>
      <c r="S28" s="252">
        <v>0</v>
      </c>
      <c r="T28" s="252">
        <v>36279.58915</v>
      </c>
      <c r="U28" s="258" t="s">
        <v>433</v>
      </c>
      <c r="V28" s="244"/>
      <c r="W28" s="250" t="s">
        <v>37</v>
      </c>
      <c r="X28" s="262">
        <v>510742</v>
      </c>
      <c r="Y28" s="262">
        <v>506368</v>
      </c>
      <c r="Z28" s="244" t="s">
        <v>46</v>
      </c>
      <c r="AA28" s="248" t="s">
        <v>61</v>
      </c>
      <c r="AB28" s="20">
        <f t="shared" si="0"/>
        <v>4403097.0108499993</v>
      </c>
      <c r="AC28" s="28"/>
      <c r="AD28" s="28"/>
    </row>
    <row r="29" spans="1:30" ht="231" customHeight="1" x14ac:dyDescent="0.6">
      <c r="A29" s="257"/>
      <c r="B29" s="255"/>
      <c r="C29" s="255"/>
      <c r="D29" s="253"/>
      <c r="E29" s="261"/>
      <c r="F29" s="261"/>
      <c r="G29" s="253"/>
      <c r="H29" s="253"/>
      <c r="I29" s="253"/>
      <c r="J29" s="253"/>
      <c r="K29" s="253"/>
      <c r="L29" s="253"/>
      <c r="M29" s="253"/>
      <c r="N29" s="253"/>
      <c r="O29" s="253"/>
      <c r="P29" s="253"/>
      <c r="Q29" s="253"/>
      <c r="R29" s="253"/>
      <c r="S29" s="253"/>
      <c r="T29" s="253"/>
      <c r="U29" s="259"/>
      <c r="V29" s="245"/>
      <c r="W29" s="251"/>
      <c r="X29" s="263"/>
      <c r="Y29" s="263"/>
      <c r="Z29" s="245"/>
      <c r="AA29" s="249"/>
      <c r="AB29" s="20"/>
      <c r="AC29" s="28"/>
      <c r="AD29" s="28"/>
    </row>
    <row r="30" spans="1:30" ht="408.75" customHeight="1" x14ac:dyDescent="0.6">
      <c r="A30" s="210" t="s">
        <v>62</v>
      </c>
      <c r="B30" s="240" t="s">
        <v>63</v>
      </c>
      <c r="C30" s="240" t="s">
        <v>33</v>
      </c>
      <c r="D30" s="208">
        <v>8562.9</v>
      </c>
      <c r="E30" s="209">
        <v>10030.700000000001</v>
      </c>
      <c r="F30" s="209">
        <v>0</v>
      </c>
      <c r="G30" s="208">
        <v>0</v>
      </c>
      <c r="H30" s="208">
        <v>0</v>
      </c>
      <c r="I30" s="208">
        <v>8562.9</v>
      </c>
      <c r="J30" s="208">
        <v>0</v>
      </c>
      <c r="K30" s="208">
        <v>10030.700000000001</v>
      </c>
      <c r="L30" s="208">
        <v>0</v>
      </c>
      <c r="M30" s="208">
        <v>0</v>
      </c>
      <c r="N30" s="208">
        <v>8562.9</v>
      </c>
      <c r="O30" s="208">
        <v>0</v>
      </c>
      <c r="P30" s="208">
        <v>9428</v>
      </c>
      <c r="Q30" s="208">
        <v>0</v>
      </c>
      <c r="R30" s="208">
        <v>0</v>
      </c>
      <c r="S30" s="208">
        <v>0</v>
      </c>
      <c r="T30" s="208">
        <v>267.83625999999998</v>
      </c>
      <c r="U30" s="211" t="s">
        <v>434</v>
      </c>
      <c r="V30" s="26"/>
      <c r="W30" s="189" t="s">
        <v>37</v>
      </c>
      <c r="X30" s="206">
        <v>10650</v>
      </c>
      <c r="Y30" s="206">
        <v>10998</v>
      </c>
      <c r="Z30" s="19" t="s">
        <v>38</v>
      </c>
      <c r="AA30" s="207" t="s">
        <v>29</v>
      </c>
      <c r="AB30" s="20">
        <f t="shared" si="0"/>
        <v>18325.763739999999</v>
      </c>
      <c r="AC30" s="2"/>
      <c r="AD30" s="2"/>
    </row>
    <row r="31" spans="1:30" ht="408" customHeight="1" x14ac:dyDescent="0.6">
      <c r="A31" s="189" t="s">
        <v>64</v>
      </c>
      <c r="B31" s="240" t="s">
        <v>65</v>
      </c>
      <c r="C31" s="240" t="s">
        <v>33</v>
      </c>
      <c r="D31" s="208">
        <v>0</v>
      </c>
      <c r="E31" s="209">
        <v>4798074.0999999996</v>
      </c>
      <c r="F31" s="209">
        <v>0</v>
      </c>
      <c r="G31" s="208">
        <v>0</v>
      </c>
      <c r="H31" s="208">
        <v>0</v>
      </c>
      <c r="I31" s="208">
        <v>0</v>
      </c>
      <c r="J31" s="208">
        <v>0</v>
      </c>
      <c r="K31" s="208">
        <v>4798074.0999999996</v>
      </c>
      <c r="L31" s="208">
        <v>0</v>
      </c>
      <c r="M31" s="208">
        <v>0</v>
      </c>
      <c r="N31" s="208">
        <v>0</v>
      </c>
      <c r="O31" s="208">
        <v>0</v>
      </c>
      <c r="P31" s="208">
        <v>4448706.7</v>
      </c>
      <c r="Q31" s="208">
        <v>0</v>
      </c>
      <c r="R31" s="208">
        <v>0</v>
      </c>
      <c r="S31" s="208">
        <v>0</v>
      </c>
      <c r="T31" s="208">
        <v>67324.642569999996</v>
      </c>
      <c r="U31" s="189" t="s">
        <v>435</v>
      </c>
      <c r="V31" s="26"/>
      <c r="W31" s="189" t="s">
        <v>37</v>
      </c>
      <c r="X31" s="206">
        <v>376200</v>
      </c>
      <c r="Y31" s="206">
        <v>374294</v>
      </c>
      <c r="Z31" s="19" t="s">
        <v>46</v>
      </c>
      <c r="AA31" s="207" t="s">
        <v>61</v>
      </c>
      <c r="AB31" s="20">
        <f t="shared" si="0"/>
        <v>4730749.4574299995</v>
      </c>
      <c r="AC31" s="2"/>
      <c r="AD31" s="2"/>
    </row>
    <row r="32" spans="1:30" ht="409.6" customHeight="1" x14ac:dyDescent="0.6">
      <c r="A32" s="210" t="s">
        <v>67</v>
      </c>
      <c r="B32" s="240" t="s">
        <v>68</v>
      </c>
      <c r="C32" s="240" t="s">
        <v>33</v>
      </c>
      <c r="D32" s="208">
        <v>0</v>
      </c>
      <c r="E32" s="209">
        <v>5663.6</v>
      </c>
      <c r="F32" s="209">
        <v>0</v>
      </c>
      <c r="G32" s="208">
        <v>0</v>
      </c>
      <c r="H32" s="208">
        <v>0</v>
      </c>
      <c r="I32" s="208">
        <v>0</v>
      </c>
      <c r="J32" s="208">
        <v>0</v>
      </c>
      <c r="K32" s="208">
        <v>5663.6</v>
      </c>
      <c r="L32" s="208">
        <v>0</v>
      </c>
      <c r="M32" s="208">
        <v>0</v>
      </c>
      <c r="N32" s="208">
        <v>0</v>
      </c>
      <c r="O32" s="208">
        <v>0</v>
      </c>
      <c r="P32" s="208">
        <v>5073.8</v>
      </c>
      <c r="Q32" s="208">
        <v>0</v>
      </c>
      <c r="R32" s="208">
        <v>0</v>
      </c>
      <c r="S32" s="208">
        <v>0</v>
      </c>
      <c r="T32" s="208">
        <v>74.846249999999998</v>
      </c>
      <c r="U32" s="211" t="s">
        <v>481</v>
      </c>
      <c r="V32" s="26"/>
      <c r="W32" s="189" t="s">
        <v>37</v>
      </c>
      <c r="X32" s="201">
        <v>702</v>
      </c>
      <c r="Y32" s="201">
        <v>651</v>
      </c>
      <c r="Z32" s="19" t="s">
        <v>46</v>
      </c>
      <c r="AA32" s="207" t="s">
        <v>69</v>
      </c>
      <c r="AB32" s="20">
        <f t="shared" si="0"/>
        <v>5588.7537500000008</v>
      </c>
      <c r="AC32" s="29"/>
      <c r="AD32" s="29"/>
    </row>
    <row r="33" spans="1:30" ht="408.75" customHeight="1" x14ac:dyDescent="0.6">
      <c r="A33" s="256" t="s">
        <v>70</v>
      </c>
      <c r="B33" s="254" t="s">
        <v>71</v>
      </c>
      <c r="C33" s="254" t="s">
        <v>33</v>
      </c>
      <c r="D33" s="252">
        <v>0</v>
      </c>
      <c r="E33" s="260">
        <v>12050.4</v>
      </c>
      <c r="F33" s="252">
        <v>0</v>
      </c>
      <c r="G33" s="252">
        <v>0</v>
      </c>
      <c r="H33" s="252">
        <v>0</v>
      </c>
      <c r="I33" s="252">
        <v>0</v>
      </c>
      <c r="J33" s="252">
        <v>0</v>
      </c>
      <c r="K33" s="252">
        <v>12050.4</v>
      </c>
      <c r="L33" s="252">
        <v>0</v>
      </c>
      <c r="M33" s="252">
        <v>0</v>
      </c>
      <c r="N33" s="252">
        <v>0</v>
      </c>
      <c r="O33" s="252">
        <v>0</v>
      </c>
      <c r="P33" s="252">
        <v>11085.1</v>
      </c>
      <c r="Q33" s="252">
        <v>0</v>
      </c>
      <c r="R33" s="252">
        <v>0</v>
      </c>
      <c r="S33" s="252">
        <v>0</v>
      </c>
      <c r="T33" s="252">
        <v>170.97775999999999</v>
      </c>
      <c r="U33" s="258" t="s">
        <v>480</v>
      </c>
      <c r="V33" s="244"/>
      <c r="W33" s="250" t="s">
        <v>37</v>
      </c>
      <c r="X33" s="262">
        <v>1421</v>
      </c>
      <c r="Y33" s="262">
        <v>1429</v>
      </c>
      <c r="Z33" s="244" t="s">
        <v>38</v>
      </c>
      <c r="AA33" s="248" t="s">
        <v>29</v>
      </c>
      <c r="AB33" s="20">
        <f t="shared" si="0"/>
        <v>11879.42224</v>
      </c>
      <c r="AC33" s="2"/>
      <c r="AD33" s="2"/>
    </row>
    <row r="34" spans="1:30" ht="408.75" customHeight="1" x14ac:dyDescent="0.6">
      <c r="A34" s="257"/>
      <c r="B34" s="255"/>
      <c r="C34" s="255"/>
      <c r="D34" s="253"/>
      <c r="E34" s="261"/>
      <c r="F34" s="253"/>
      <c r="G34" s="253"/>
      <c r="H34" s="253"/>
      <c r="I34" s="253"/>
      <c r="J34" s="253"/>
      <c r="K34" s="253"/>
      <c r="L34" s="253"/>
      <c r="M34" s="253"/>
      <c r="N34" s="253"/>
      <c r="O34" s="253"/>
      <c r="P34" s="253"/>
      <c r="Q34" s="253"/>
      <c r="R34" s="253"/>
      <c r="S34" s="253"/>
      <c r="T34" s="253"/>
      <c r="U34" s="259"/>
      <c r="V34" s="245"/>
      <c r="W34" s="251"/>
      <c r="X34" s="263"/>
      <c r="Y34" s="263"/>
      <c r="Z34" s="245"/>
      <c r="AA34" s="249"/>
      <c r="AB34" s="20"/>
      <c r="AC34" s="2"/>
      <c r="AD34" s="2"/>
    </row>
    <row r="35" spans="1:30" ht="409.5" x14ac:dyDescent="0.6">
      <c r="A35" s="203" t="s">
        <v>72</v>
      </c>
      <c r="B35" s="240" t="s">
        <v>73</v>
      </c>
      <c r="C35" s="240" t="s">
        <v>33</v>
      </c>
      <c r="D35" s="202">
        <v>0</v>
      </c>
      <c r="E35" s="204">
        <v>4088.9</v>
      </c>
      <c r="F35" s="202">
        <v>0</v>
      </c>
      <c r="G35" s="202">
        <v>0</v>
      </c>
      <c r="H35" s="202">
        <v>0</v>
      </c>
      <c r="I35" s="202">
        <v>0</v>
      </c>
      <c r="J35" s="202">
        <v>0</v>
      </c>
      <c r="K35" s="202">
        <v>4088.9</v>
      </c>
      <c r="L35" s="202">
        <v>0</v>
      </c>
      <c r="M35" s="202">
        <v>0</v>
      </c>
      <c r="N35" s="202">
        <v>0</v>
      </c>
      <c r="O35" s="202">
        <v>0</v>
      </c>
      <c r="P35" s="202">
        <v>2601.1</v>
      </c>
      <c r="Q35" s="202">
        <v>0</v>
      </c>
      <c r="R35" s="202">
        <v>0</v>
      </c>
      <c r="S35" s="202">
        <v>0</v>
      </c>
      <c r="T35" s="202">
        <v>28.499860000000002</v>
      </c>
      <c r="U35" s="207" t="s">
        <v>436</v>
      </c>
      <c r="V35" s="201"/>
      <c r="W35" s="234" t="s">
        <v>37</v>
      </c>
      <c r="X35" s="201">
        <v>377</v>
      </c>
      <c r="Y35" s="201">
        <v>377</v>
      </c>
      <c r="Z35" s="19" t="s">
        <v>38</v>
      </c>
      <c r="AA35" s="207" t="s">
        <v>29</v>
      </c>
      <c r="AB35" s="20">
        <f t="shared" si="0"/>
        <v>4060.4001400000002</v>
      </c>
      <c r="AC35" s="2"/>
      <c r="AD35" s="2"/>
    </row>
    <row r="36" spans="1:30" ht="408.75" customHeight="1" x14ac:dyDescent="0.6">
      <c r="A36" s="256" t="s">
        <v>75</v>
      </c>
      <c r="B36" s="254" t="s">
        <v>537</v>
      </c>
      <c r="C36" s="254" t="s">
        <v>33</v>
      </c>
      <c r="D36" s="252">
        <v>0</v>
      </c>
      <c r="E36" s="260">
        <v>56.3</v>
      </c>
      <c r="F36" s="252">
        <v>0</v>
      </c>
      <c r="G36" s="252">
        <v>0</v>
      </c>
      <c r="H36" s="252">
        <v>0</v>
      </c>
      <c r="I36" s="252">
        <v>0</v>
      </c>
      <c r="J36" s="252">
        <v>0</v>
      </c>
      <c r="K36" s="252">
        <v>56.3</v>
      </c>
      <c r="L36" s="252">
        <v>0</v>
      </c>
      <c r="M36" s="252">
        <v>0</v>
      </c>
      <c r="N36" s="252">
        <v>0</v>
      </c>
      <c r="O36" s="252">
        <v>0</v>
      </c>
      <c r="P36" s="252">
        <v>53.1</v>
      </c>
      <c r="Q36" s="252">
        <v>0</v>
      </c>
      <c r="R36" s="252">
        <v>0</v>
      </c>
      <c r="S36" s="252">
        <v>0</v>
      </c>
      <c r="T36" s="252">
        <v>0.86558000000000002</v>
      </c>
      <c r="U36" s="258" t="s">
        <v>464</v>
      </c>
      <c r="V36" s="244"/>
      <c r="W36" s="250" t="s">
        <v>37</v>
      </c>
      <c r="X36" s="244">
        <v>30</v>
      </c>
      <c r="Y36" s="244">
        <v>31</v>
      </c>
      <c r="Z36" s="244" t="s">
        <v>38</v>
      </c>
      <c r="AA36" s="248" t="s">
        <v>29</v>
      </c>
      <c r="AB36" s="20">
        <f t="shared" si="0"/>
        <v>55.434419999999996</v>
      </c>
      <c r="AC36" s="2"/>
      <c r="AD36" s="2"/>
    </row>
    <row r="37" spans="1:30" ht="91.5" customHeight="1" x14ac:dyDescent="0.6">
      <c r="A37" s="257"/>
      <c r="B37" s="255"/>
      <c r="C37" s="255"/>
      <c r="D37" s="253"/>
      <c r="E37" s="261"/>
      <c r="F37" s="253"/>
      <c r="G37" s="253"/>
      <c r="H37" s="253"/>
      <c r="I37" s="253"/>
      <c r="J37" s="253"/>
      <c r="K37" s="253"/>
      <c r="L37" s="253"/>
      <c r="M37" s="253"/>
      <c r="N37" s="253"/>
      <c r="O37" s="253"/>
      <c r="P37" s="253"/>
      <c r="Q37" s="253"/>
      <c r="R37" s="253"/>
      <c r="S37" s="253"/>
      <c r="T37" s="253"/>
      <c r="U37" s="259"/>
      <c r="V37" s="245"/>
      <c r="W37" s="251"/>
      <c r="X37" s="245"/>
      <c r="Y37" s="245"/>
      <c r="Z37" s="245"/>
      <c r="AA37" s="249"/>
      <c r="AB37" s="20"/>
      <c r="AC37" s="2"/>
      <c r="AD37" s="2"/>
    </row>
    <row r="38" spans="1:30" ht="409.5" customHeight="1" x14ac:dyDescent="0.6">
      <c r="A38" s="250" t="s">
        <v>76</v>
      </c>
      <c r="B38" s="254" t="s">
        <v>536</v>
      </c>
      <c r="C38" s="254" t="s">
        <v>33</v>
      </c>
      <c r="D38" s="252">
        <v>827.9</v>
      </c>
      <c r="E38" s="252">
        <v>0</v>
      </c>
      <c r="F38" s="252">
        <v>0</v>
      </c>
      <c r="G38" s="252">
        <v>0</v>
      </c>
      <c r="H38" s="252">
        <v>0</v>
      </c>
      <c r="I38" s="252">
        <v>827.9</v>
      </c>
      <c r="J38" s="252">
        <v>0</v>
      </c>
      <c r="K38" s="252">
        <v>0</v>
      </c>
      <c r="L38" s="252">
        <v>0</v>
      </c>
      <c r="M38" s="252">
        <v>0</v>
      </c>
      <c r="N38" s="252">
        <v>823.1</v>
      </c>
      <c r="O38" s="252">
        <v>0</v>
      </c>
      <c r="P38" s="252">
        <v>0</v>
      </c>
      <c r="Q38" s="252">
        <v>0</v>
      </c>
      <c r="R38" s="252">
        <v>0</v>
      </c>
      <c r="S38" s="252">
        <v>0</v>
      </c>
      <c r="T38" s="252">
        <v>1.27641</v>
      </c>
      <c r="U38" s="246" t="s">
        <v>534</v>
      </c>
      <c r="V38" s="244"/>
      <c r="W38" s="250" t="s">
        <v>37</v>
      </c>
      <c r="X38" s="244">
        <v>217</v>
      </c>
      <c r="Y38" s="244">
        <v>270</v>
      </c>
      <c r="Z38" s="244" t="s">
        <v>52</v>
      </c>
      <c r="AA38" s="248" t="s">
        <v>29</v>
      </c>
      <c r="AB38" s="20">
        <f t="shared" si="0"/>
        <v>826.62358999999992</v>
      </c>
      <c r="AC38" s="2"/>
      <c r="AD38" s="2"/>
    </row>
    <row r="39" spans="1:30" ht="154.5" customHeight="1" x14ac:dyDescent="0.6">
      <c r="A39" s="251"/>
      <c r="B39" s="255"/>
      <c r="C39" s="255"/>
      <c r="D39" s="253"/>
      <c r="E39" s="253"/>
      <c r="F39" s="253"/>
      <c r="G39" s="253"/>
      <c r="H39" s="253"/>
      <c r="I39" s="253"/>
      <c r="J39" s="253"/>
      <c r="K39" s="253"/>
      <c r="L39" s="253"/>
      <c r="M39" s="253"/>
      <c r="N39" s="253"/>
      <c r="O39" s="253"/>
      <c r="P39" s="253"/>
      <c r="Q39" s="253"/>
      <c r="R39" s="253"/>
      <c r="S39" s="253"/>
      <c r="T39" s="253"/>
      <c r="U39" s="247"/>
      <c r="V39" s="245"/>
      <c r="W39" s="251"/>
      <c r="X39" s="245"/>
      <c r="Y39" s="245"/>
      <c r="Z39" s="245"/>
      <c r="AA39" s="249"/>
      <c r="AB39" s="20"/>
      <c r="AC39" s="2"/>
      <c r="AD39" s="2"/>
    </row>
    <row r="40" spans="1:30" ht="408.75" customHeight="1" x14ac:dyDescent="0.6">
      <c r="A40" s="189" t="s">
        <v>77</v>
      </c>
      <c r="B40" s="240" t="s">
        <v>78</v>
      </c>
      <c r="C40" s="240"/>
      <c r="D40" s="208">
        <v>0</v>
      </c>
      <c r="E40" s="208">
        <v>2522</v>
      </c>
      <c r="F40" s="208">
        <v>0</v>
      </c>
      <c r="G40" s="208">
        <v>0</v>
      </c>
      <c r="H40" s="208">
        <v>0</v>
      </c>
      <c r="I40" s="208">
        <v>0</v>
      </c>
      <c r="J40" s="208">
        <v>0</v>
      </c>
      <c r="K40" s="208">
        <v>2522</v>
      </c>
      <c r="L40" s="208">
        <v>0</v>
      </c>
      <c r="M40" s="208">
        <v>0</v>
      </c>
      <c r="N40" s="208">
        <v>0</v>
      </c>
      <c r="O40" s="208">
        <v>0</v>
      </c>
      <c r="P40" s="208">
        <v>2442.8000000000002</v>
      </c>
      <c r="Q40" s="208">
        <v>0</v>
      </c>
      <c r="R40" s="208">
        <v>0</v>
      </c>
      <c r="S40" s="208">
        <v>0</v>
      </c>
      <c r="T40" s="208">
        <v>37.046230000000001</v>
      </c>
      <c r="U40" s="211" t="s">
        <v>482</v>
      </c>
      <c r="V40" s="26"/>
      <c r="W40" s="189" t="s">
        <v>37</v>
      </c>
      <c r="X40" s="201">
        <v>385</v>
      </c>
      <c r="Y40" s="201">
        <v>379</v>
      </c>
      <c r="Z40" s="19" t="s">
        <v>46</v>
      </c>
      <c r="AA40" s="207" t="s">
        <v>79</v>
      </c>
      <c r="AB40" s="20">
        <f t="shared" si="0"/>
        <v>2484.9537700000001</v>
      </c>
      <c r="AC40" s="2"/>
      <c r="AD40" s="2"/>
    </row>
    <row r="41" spans="1:30" ht="352.5" x14ac:dyDescent="0.6">
      <c r="A41" s="203" t="s">
        <v>80</v>
      </c>
      <c r="B41" s="240" t="s">
        <v>81</v>
      </c>
      <c r="C41" s="240" t="s">
        <v>33</v>
      </c>
      <c r="D41" s="202">
        <v>0</v>
      </c>
      <c r="E41" s="202">
        <v>39104.199999999997</v>
      </c>
      <c r="F41" s="202">
        <v>0</v>
      </c>
      <c r="G41" s="202">
        <v>0</v>
      </c>
      <c r="H41" s="202">
        <v>0</v>
      </c>
      <c r="I41" s="202">
        <v>0</v>
      </c>
      <c r="J41" s="202">
        <v>0</v>
      </c>
      <c r="K41" s="202">
        <v>39104.199999999997</v>
      </c>
      <c r="L41" s="202">
        <v>0</v>
      </c>
      <c r="M41" s="202">
        <v>0</v>
      </c>
      <c r="N41" s="202">
        <v>0</v>
      </c>
      <c r="O41" s="202">
        <v>0</v>
      </c>
      <c r="P41" s="202">
        <v>37607.800000000003</v>
      </c>
      <c r="Q41" s="202">
        <v>0</v>
      </c>
      <c r="R41" s="202">
        <v>0</v>
      </c>
      <c r="S41" s="202">
        <v>0</v>
      </c>
      <c r="T41" s="202">
        <v>662.71428000000003</v>
      </c>
      <c r="U41" s="235" t="s">
        <v>491</v>
      </c>
      <c r="V41" s="201"/>
      <c r="W41" s="234" t="s">
        <v>37</v>
      </c>
      <c r="X41" s="206">
        <v>6410</v>
      </c>
      <c r="Y41" s="206">
        <v>6516</v>
      </c>
      <c r="Z41" s="19" t="s">
        <v>52</v>
      </c>
      <c r="AA41" s="207" t="s">
        <v>29</v>
      </c>
      <c r="AB41" s="20">
        <f t="shared" si="0"/>
        <v>38441.485719999997</v>
      </c>
      <c r="AC41" s="2"/>
      <c r="AD41" s="2"/>
    </row>
    <row r="42" spans="1:30" ht="409.5" customHeight="1" x14ac:dyDescent="0.6">
      <c r="A42" s="256" t="s">
        <v>82</v>
      </c>
      <c r="B42" s="254" t="s">
        <v>83</v>
      </c>
      <c r="C42" s="254" t="s">
        <v>33</v>
      </c>
      <c r="D42" s="252">
        <v>0</v>
      </c>
      <c r="E42" s="260">
        <v>5.9</v>
      </c>
      <c r="F42" s="252">
        <v>0</v>
      </c>
      <c r="G42" s="252">
        <v>0</v>
      </c>
      <c r="H42" s="252">
        <v>0</v>
      </c>
      <c r="I42" s="252">
        <v>0</v>
      </c>
      <c r="J42" s="252">
        <v>0</v>
      </c>
      <c r="K42" s="252">
        <v>5.9</v>
      </c>
      <c r="L42" s="252">
        <v>0</v>
      </c>
      <c r="M42" s="252">
        <v>0</v>
      </c>
      <c r="N42" s="252">
        <v>0</v>
      </c>
      <c r="O42" s="252">
        <v>0</v>
      </c>
      <c r="P42" s="252">
        <v>0</v>
      </c>
      <c r="Q42" s="252">
        <v>0</v>
      </c>
      <c r="R42" s="252">
        <v>0</v>
      </c>
      <c r="S42" s="252">
        <v>0</v>
      </c>
      <c r="T42" s="252">
        <v>0</v>
      </c>
      <c r="U42" s="254" t="s">
        <v>474</v>
      </c>
      <c r="V42" s="264"/>
      <c r="W42" s="254" t="s">
        <v>37</v>
      </c>
      <c r="X42" s="244">
        <v>1</v>
      </c>
      <c r="Y42" s="244">
        <v>0</v>
      </c>
      <c r="Z42" s="264" t="s">
        <v>46</v>
      </c>
      <c r="AA42" s="258" t="s">
        <v>84</v>
      </c>
      <c r="AB42" s="20">
        <f t="shared" si="0"/>
        <v>5.9</v>
      </c>
      <c r="AC42" s="2"/>
      <c r="AD42" s="2"/>
    </row>
    <row r="43" spans="1:30" ht="161.25" customHeight="1" x14ac:dyDescent="0.6">
      <c r="A43" s="257"/>
      <c r="B43" s="255"/>
      <c r="C43" s="255"/>
      <c r="D43" s="253"/>
      <c r="E43" s="261"/>
      <c r="F43" s="253"/>
      <c r="G43" s="253"/>
      <c r="H43" s="253"/>
      <c r="I43" s="253"/>
      <c r="J43" s="253"/>
      <c r="K43" s="253"/>
      <c r="L43" s="253"/>
      <c r="M43" s="253"/>
      <c r="N43" s="253"/>
      <c r="O43" s="253"/>
      <c r="P43" s="253"/>
      <c r="Q43" s="253"/>
      <c r="R43" s="253"/>
      <c r="S43" s="253"/>
      <c r="T43" s="253"/>
      <c r="U43" s="255"/>
      <c r="V43" s="265"/>
      <c r="W43" s="255"/>
      <c r="X43" s="245"/>
      <c r="Y43" s="245"/>
      <c r="Z43" s="265"/>
      <c r="AA43" s="259"/>
      <c r="AB43" s="20"/>
      <c r="AC43" s="2"/>
      <c r="AD43" s="2"/>
    </row>
    <row r="44" spans="1:30" ht="372" customHeight="1" x14ac:dyDescent="0.6">
      <c r="A44" s="203" t="s">
        <v>85</v>
      </c>
      <c r="B44" s="240" t="s">
        <v>86</v>
      </c>
      <c r="C44" s="240" t="s">
        <v>33</v>
      </c>
      <c r="D44" s="202">
        <v>0</v>
      </c>
      <c r="E44" s="202">
        <v>197.9</v>
      </c>
      <c r="F44" s="202">
        <v>0</v>
      </c>
      <c r="G44" s="202">
        <v>0</v>
      </c>
      <c r="H44" s="202">
        <v>0</v>
      </c>
      <c r="I44" s="202">
        <v>0</v>
      </c>
      <c r="J44" s="202">
        <v>0</v>
      </c>
      <c r="K44" s="202">
        <v>197.9</v>
      </c>
      <c r="L44" s="202">
        <v>0</v>
      </c>
      <c r="M44" s="202">
        <v>0</v>
      </c>
      <c r="N44" s="202">
        <v>0</v>
      </c>
      <c r="O44" s="202">
        <v>0</v>
      </c>
      <c r="P44" s="202">
        <v>90.6</v>
      </c>
      <c r="Q44" s="202">
        <v>0</v>
      </c>
      <c r="R44" s="202">
        <v>0</v>
      </c>
      <c r="S44" s="202">
        <v>0</v>
      </c>
      <c r="T44" s="202">
        <v>0.58725000000000005</v>
      </c>
      <c r="U44" s="235" t="s">
        <v>483</v>
      </c>
      <c r="V44" s="201"/>
      <c r="W44" s="234" t="s">
        <v>37</v>
      </c>
      <c r="X44" s="201">
        <v>13</v>
      </c>
      <c r="Y44" s="201">
        <v>6</v>
      </c>
      <c r="Z44" s="19" t="s">
        <v>46</v>
      </c>
      <c r="AA44" s="207" t="s">
        <v>87</v>
      </c>
      <c r="AB44" s="20">
        <f t="shared" si="0"/>
        <v>197.31274999999999</v>
      </c>
      <c r="AC44" s="2"/>
      <c r="AD44" s="2"/>
    </row>
    <row r="45" spans="1:30" ht="408.75" customHeight="1" x14ac:dyDescent="0.6">
      <c r="A45" s="256" t="s">
        <v>88</v>
      </c>
      <c r="B45" s="254" t="s">
        <v>490</v>
      </c>
      <c r="C45" s="254" t="s">
        <v>33</v>
      </c>
      <c r="D45" s="252">
        <v>313061.40000000002</v>
      </c>
      <c r="E45" s="252">
        <v>0</v>
      </c>
      <c r="F45" s="252">
        <v>0</v>
      </c>
      <c r="G45" s="252">
        <v>0</v>
      </c>
      <c r="H45" s="252">
        <v>0</v>
      </c>
      <c r="I45" s="252">
        <v>313061.40000000002</v>
      </c>
      <c r="J45" s="252">
        <v>0</v>
      </c>
      <c r="K45" s="252">
        <v>0</v>
      </c>
      <c r="L45" s="252">
        <v>0</v>
      </c>
      <c r="M45" s="252">
        <v>0</v>
      </c>
      <c r="N45" s="252">
        <v>309447.59999999998</v>
      </c>
      <c r="O45" s="252">
        <v>0</v>
      </c>
      <c r="P45" s="252">
        <v>0</v>
      </c>
      <c r="Q45" s="252">
        <v>0</v>
      </c>
      <c r="R45" s="252">
        <v>0</v>
      </c>
      <c r="S45" s="252">
        <v>0</v>
      </c>
      <c r="T45" s="252">
        <v>531.93487000000005</v>
      </c>
      <c r="U45" s="246" t="s">
        <v>496</v>
      </c>
      <c r="V45" s="244"/>
      <c r="W45" s="250" t="s">
        <v>37</v>
      </c>
      <c r="X45" s="262">
        <v>21804</v>
      </c>
      <c r="Y45" s="262">
        <v>21812</v>
      </c>
      <c r="Z45" s="244" t="s">
        <v>52</v>
      </c>
      <c r="AA45" s="248" t="s">
        <v>29</v>
      </c>
      <c r="AB45" s="20">
        <f t="shared" si="0"/>
        <v>312529.46513000003</v>
      </c>
      <c r="AC45" s="2"/>
      <c r="AD45" s="2"/>
    </row>
    <row r="46" spans="1:30" ht="363.75" customHeight="1" x14ac:dyDescent="0.6">
      <c r="A46" s="257"/>
      <c r="B46" s="255"/>
      <c r="C46" s="255"/>
      <c r="D46" s="253"/>
      <c r="E46" s="253"/>
      <c r="F46" s="253"/>
      <c r="G46" s="253"/>
      <c r="H46" s="253"/>
      <c r="I46" s="253"/>
      <c r="J46" s="253"/>
      <c r="K46" s="253"/>
      <c r="L46" s="253"/>
      <c r="M46" s="253"/>
      <c r="N46" s="253"/>
      <c r="O46" s="253"/>
      <c r="P46" s="253"/>
      <c r="Q46" s="253"/>
      <c r="R46" s="253"/>
      <c r="S46" s="253"/>
      <c r="T46" s="253"/>
      <c r="U46" s="247"/>
      <c r="V46" s="245"/>
      <c r="W46" s="251"/>
      <c r="X46" s="263"/>
      <c r="Y46" s="263"/>
      <c r="Z46" s="245"/>
      <c r="AA46" s="249"/>
      <c r="AB46" s="20"/>
      <c r="AC46" s="2"/>
      <c r="AD46" s="2"/>
    </row>
    <row r="47" spans="1:30" ht="408.75" customHeight="1" x14ac:dyDescent="0.6">
      <c r="A47" s="210" t="s">
        <v>89</v>
      </c>
      <c r="B47" s="240" t="s">
        <v>90</v>
      </c>
      <c r="C47" s="240" t="s">
        <v>33</v>
      </c>
      <c r="D47" s="208">
        <v>0</v>
      </c>
      <c r="E47" s="208">
        <v>88106.8</v>
      </c>
      <c r="F47" s="208">
        <v>0</v>
      </c>
      <c r="G47" s="208">
        <v>0</v>
      </c>
      <c r="H47" s="208">
        <v>0</v>
      </c>
      <c r="I47" s="208">
        <v>0</v>
      </c>
      <c r="J47" s="208">
        <v>0</v>
      </c>
      <c r="K47" s="208">
        <v>88106.8</v>
      </c>
      <c r="L47" s="208">
        <v>0</v>
      </c>
      <c r="M47" s="208">
        <v>0</v>
      </c>
      <c r="N47" s="208">
        <v>0</v>
      </c>
      <c r="O47" s="208">
        <v>0</v>
      </c>
      <c r="P47" s="208">
        <v>87599.6</v>
      </c>
      <c r="Q47" s="208">
        <v>0</v>
      </c>
      <c r="R47" s="208">
        <v>0</v>
      </c>
      <c r="S47" s="208">
        <v>0</v>
      </c>
      <c r="T47" s="208">
        <v>1151.76875</v>
      </c>
      <c r="U47" s="212" t="s">
        <v>525</v>
      </c>
      <c r="V47" s="189"/>
      <c r="W47" s="189" t="s">
        <v>37</v>
      </c>
      <c r="X47" s="201">
        <v>153</v>
      </c>
      <c r="Y47" s="201">
        <v>160</v>
      </c>
      <c r="Z47" s="19" t="s">
        <v>38</v>
      </c>
      <c r="AA47" s="207" t="s">
        <v>29</v>
      </c>
      <c r="AB47" s="20">
        <f t="shared" si="0"/>
        <v>86955.03125</v>
      </c>
      <c r="AC47" s="2"/>
      <c r="AD47" s="2"/>
    </row>
    <row r="48" spans="1:30" ht="408.75" customHeight="1" x14ac:dyDescent="0.6">
      <c r="A48" s="256" t="s">
        <v>91</v>
      </c>
      <c r="B48" s="254" t="s">
        <v>440</v>
      </c>
      <c r="C48" s="254" t="s">
        <v>33</v>
      </c>
      <c r="D48" s="252">
        <v>0</v>
      </c>
      <c r="E48" s="260">
        <v>2005.7</v>
      </c>
      <c r="F48" s="252">
        <v>0</v>
      </c>
      <c r="G48" s="252">
        <v>0</v>
      </c>
      <c r="H48" s="252">
        <v>0</v>
      </c>
      <c r="I48" s="252">
        <v>0</v>
      </c>
      <c r="J48" s="252">
        <v>0</v>
      </c>
      <c r="K48" s="252">
        <v>2005.7</v>
      </c>
      <c r="L48" s="252">
        <v>0</v>
      </c>
      <c r="M48" s="252">
        <v>0</v>
      </c>
      <c r="N48" s="252">
        <v>0</v>
      </c>
      <c r="O48" s="252">
        <v>0</v>
      </c>
      <c r="P48" s="252">
        <v>1396.6</v>
      </c>
      <c r="Q48" s="252">
        <v>0</v>
      </c>
      <c r="R48" s="252">
        <v>0</v>
      </c>
      <c r="S48" s="252">
        <v>0</v>
      </c>
      <c r="T48" s="252">
        <v>0</v>
      </c>
      <c r="U48" s="246" t="s">
        <v>442</v>
      </c>
      <c r="V48" s="250"/>
      <c r="W48" s="244" t="s">
        <v>37</v>
      </c>
      <c r="X48" s="244">
        <v>10</v>
      </c>
      <c r="Y48" s="244">
        <v>8</v>
      </c>
      <c r="Z48" s="244" t="s">
        <v>46</v>
      </c>
      <c r="AA48" s="250" t="s">
        <v>92</v>
      </c>
      <c r="AB48" s="20">
        <f t="shared" si="0"/>
        <v>2005.7</v>
      </c>
      <c r="AC48" s="2"/>
      <c r="AD48" s="2"/>
    </row>
    <row r="49" spans="1:39" ht="193.5" customHeight="1" x14ac:dyDescent="0.6">
      <c r="A49" s="257"/>
      <c r="B49" s="255"/>
      <c r="C49" s="255"/>
      <c r="D49" s="253"/>
      <c r="E49" s="261"/>
      <c r="F49" s="253"/>
      <c r="G49" s="253"/>
      <c r="H49" s="253"/>
      <c r="I49" s="253"/>
      <c r="J49" s="253"/>
      <c r="K49" s="253"/>
      <c r="L49" s="253"/>
      <c r="M49" s="253"/>
      <c r="N49" s="253"/>
      <c r="O49" s="253"/>
      <c r="P49" s="253"/>
      <c r="Q49" s="253"/>
      <c r="R49" s="253"/>
      <c r="S49" s="253"/>
      <c r="T49" s="253"/>
      <c r="U49" s="247"/>
      <c r="V49" s="251"/>
      <c r="W49" s="245"/>
      <c r="X49" s="245"/>
      <c r="Y49" s="245"/>
      <c r="Z49" s="245"/>
      <c r="AA49" s="251"/>
      <c r="AB49" s="20"/>
      <c r="AC49" s="2"/>
      <c r="AD49" s="2"/>
    </row>
    <row r="50" spans="1:39" ht="408.75" customHeight="1" x14ac:dyDescent="0.6">
      <c r="A50" s="210" t="s">
        <v>93</v>
      </c>
      <c r="B50" s="240" t="s">
        <v>201</v>
      </c>
      <c r="C50" s="240" t="s">
        <v>33</v>
      </c>
      <c r="D50" s="208">
        <v>0</v>
      </c>
      <c r="E50" s="209">
        <v>4468</v>
      </c>
      <c r="F50" s="208">
        <v>0</v>
      </c>
      <c r="G50" s="208">
        <v>0</v>
      </c>
      <c r="H50" s="208">
        <v>0</v>
      </c>
      <c r="I50" s="208">
        <v>0</v>
      </c>
      <c r="J50" s="208">
        <v>0</v>
      </c>
      <c r="K50" s="208">
        <v>4468</v>
      </c>
      <c r="L50" s="208">
        <v>0</v>
      </c>
      <c r="M50" s="208">
        <v>0</v>
      </c>
      <c r="N50" s="208">
        <v>0</v>
      </c>
      <c r="O50" s="208">
        <v>0</v>
      </c>
      <c r="P50" s="208">
        <v>3950.4</v>
      </c>
      <c r="Q50" s="208">
        <v>0</v>
      </c>
      <c r="R50" s="208">
        <v>0</v>
      </c>
      <c r="S50" s="208">
        <v>0</v>
      </c>
      <c r="T50" s="208">
        <v>54.309100000000001</v>
      </c>
      <c r="U50" s="212" t="s">
        <v>441</v>
      </c>
      <c r="V50" s="189"/>
      <c r="W50" s="26" t="s">
        <v>37</v>
      </c>
      <c r="X50" s="201">
        <v>55</v>
      </c>
      <c r="Y50" s="201">
        <v>49</v>
      </c>
      <c r="Z50" s="19" t="s">
        <v>46</v>
      </c>
      <c r="AA50" s="237" t="s">
        <v>94</v>
      </c>
      <c r="AB50" s="20">
        <f t="shared" si="0"/>
        <v>4413.6908999999996</v>
      </c>
      <c r="AC50" s="2"/>
      <c r="AD50" s="2"/>
    </row>
    <row r="51" spans="1:39" ht="409.5" customHeight="1" x14ac:dyDescent="0.6">
      <c r="A51" s="210" t="s">
        <v>95</v>
      </c>
      <c r="B51" s="240" t="s">
        <v>484</v>
      </c>
      <c r="C51" s="240" t="s">
        <v>33</v>
      </c>
      <c r="D51" s="208">
        <v>0</v>
      </c>
      <c r="E51" s="209">
        <v>177.3</v>
      </c>
      <c r="F51" s="208">
        <v>0</v>
      </c>
      <c r="G51" s="208">
        <v>0</v>
      </c>
      <c r="H51" s="208">
        <v>0</v>
      </c>
      <c r="I51" s="208">
        <v>0</v>
      </c>
      <c r="J51" s="208">
        <v>0</v>
      </c>
      <c r="K51" s="208">
        <v>177.3</v>
      </c>
      <c r="L51" s="208">
        <v>0</v>
      </c>
      <c r="M51" s="208">
        <v>0</v>
      </c>
      <c r="N51" s="208">
        <v>0</v>
      </c>
      <c r="O51" s="208">
        <v>0</v>
      </c>
      <c r="P51" s="208">
        <v>114.5</v>
      </c>
      <c r="Q51" s="208">
        <v>0</v>
      </c>
      <c r="R51" s="208">
        <v>0</v>
      </c>
      <c r="S51" s="208">
        <v>0</v>
      </c>
      <c r="T51" s="208">
        <v>1.7786200000000001</v>
      </c>
      <c r="U51" s="212" t="s">
        <v>499</v>
      </c>
      <c r="V51" s="26"/>
      <c r="W51" s="189" t="s">
        <v>37</v>
      </c>
      <c r="X51" s="201">
        <v>14</v>
      </c>
      <c r="Y51" s="201">
        <v>16</v>
      </c>
      <c r="Z51" s="19" t="s">
        <v>38</v>
      </c>
      <c r="AA51" s="207" t="s">
        <v>29</v>
      </c>
      <c r="AB51" s="20">
        <f t="shared" si="0"/>
        <v>175.52138000000002</v>
      </c>
      <c r="AC51" s="2"/>
      <c r="AD51" s="2"/>
    </row>
    <row r="52" spans="1:39" ht="405" customHeight="1" x14ac:dyDescent="0.6">
      <c r="A52" s="256" t="s">
        <v>96</v>
      </c>
      <c r="B52" s="254" t="s">
        <v>485</v>
      </c>
      <c r="C52" s="254" t="s">
        <v>33</v>
      </c>
      <c r="D52" s="252">
        <v>0</v>
      </c>
      <c r="E52" s="260">
        <v>43268.800000000003</v>
      </c>
      <c r="F52" s="252">
        <v>0</v>
      </c>
      <c r="G52" s="252">
        <v>0</v>
      </c>
      <c r="H52" s="252">
        <v>0</v>
      </c>
      <c r="I52" s="252">
        <v>0</v>
      </c>
      <c r="J52" s="252">
        <v>0</v>
      </c>
      <c r="K52" s="252">
        <v>43268.800000000003</v>
      </c>
      <c r="L52" s="252">
        <v>0</v>
      </c>
      <c r="M52" s="252">
        <v>0</v>
      </c>
      <c r="N52" s="252">
        <v>0</v>
      </c>
      <c r="O52" s="252">
        <v>0</v>
      </c>
      <c r="P52" s="252">
        <v>43238.400000000001</v>
      </c>
      <c r="Q52" s="252">
        <v>0</v>
      </c>
      <c r="R52" s="252">
        <v>0</v>
      </c>
      <c r="S52" s="252">
        <v>0</v>
      </c>
      <c r="T52" s="252">
        <v>643.84777999999994</v>
      </c>
      <c r="U52" s="246" t="s">
        <v>486</v>
      </c>
      <c r="V52" s="250"/>
      <c r="W52" s="250" t="s">
        <v>37</v>
      </c>
      <c r="X52" s="262">
        <v>1471</v>
      </c>
      <c r="Y52" s="262">
        <v>1472</v>
      </c>
      <c r="Z52" s="244" t="s">
        <v>38</v>
      </c>
      <c r="AA52" s="250" t="s">
        <v>29</v>
      </c>
      <c r="AB52" s="20">
        <f t="shared" si="0"/>
        <v>42624.952220000006</v>
      </c>
      <c r="AC52" s="2"/>
      <c r="AD52" s="2"/>
    </row>
    <row r="53" spans="1:39" ht="39.75" customHeight="1" x14ac:dyDescent="0.6">
      <c r="A53" s="257"/>
      <c r="B53" s="255"/>
      <c r="C53" s="255"/>
      <c r="D53" s="253"/>
      <c r="E53" s="261"/>
      <c r="F53" s="253"/>
      <c r="G53" s="253"/>
      <c r="H53" s="253"/>
      <c r="I53" s="253"/>
      <c r="J53" s="253"/>
      <c r="K53" s="253"/>
      <c r="L53" s="253"/>
      <c r="M53" s="253"/>
      <c r="N53" s="253"/>
      <c r="O53" s="253"/>
      <c r="P53" s="253"/>
      <c r="Q53" s="253"/>
      <c r="R53" s="253"/>
      <c r="S53" s="253"/>
      <c r="T53" s="253"/>
      <c r="U53" s="247"/>
      <c r="V53" s="251"/>
      <c r="W53" s="251"/>
      <c r="X53" s="263"/>
      <c r="Y53" s="263"/>
      <c r="Z53" s="245"/>
      <c r="AA53" s="251"/>
      <c r="AB53" s="20"/>
      <c r="AC53" s="2"/>
      <c r="AD53" s="2"/>
    </row>
    <row r="54" spans="1:39" ht="364.5" customHeight="1" x14ac:dyDescent="0.6">
      <c r="A54" s="234" t="s">
        <v>97</v>
      </c>
      <c r="B54" s="240" t="s">
        <v>456</v>
      </c>
      <c r="C54" s="240" t="s">
        <v>33</v>
      </c>
      <c r="D54" s="202">
        <v>0</v>
      </c>
      <c r="E54" s="204">
        <v>1624310.6</v>
      </c>
      <c r="F54" s="202">
        <v>0</v>
      </c>
      <c r="G54" s="202">
        <v>0</v>
      </c>
      <c r="H54" s="202">
        <v>0</v>
      </c>
      <c r="I54" s="202">
        <v>0</v>
      </c>
      <c r="J54" s="202">
        <v>0</v>
      </c>
      <c r="K54" s="202">
        <v>1624310.6</v>
      </c>
      <c r="L54" s="202">
        <v>0</v>
      </c>
      <c r="M54" s="202">
        <v>0</v>
      </c>
      <c r="N54" s="202">
        <v>0</v>
      </c>
      <c r="O54" s="202">
        <v>0</v>
      </c>
      <c r="P54" s="202">
        <v>1609712.1</v>
      </c>
      <c r="Q54" s="202">
        <v>0</v>
      </c>
      <c r="R54" s="202">
        <v>0</v>
      </c>
      <c r="S54" s="202">
        <v>0</v>
      </c>
      <c r="T54" s="202">
        <v>0</v>
      </c>
      <c r="U54" s="235" t="s">
        <v>475</v>
      </c>
      <c r="V54" s="201"/>
      <c r="W54" s="234" t="s">
        <v>98</v>
      </c>
      <c r="X54" s="236">
        <v>416.3</v>
      </c>
      <c r="Y54" s="213">
        <v>414.7</v>
      </c>
      <c r="Z54" s="19" t="s">
        <v>46</v>
      </c>
      <c r="AA54" s="207" t="s">
        <v>99</v>
      </c>
      <c r="AB54" s="20">
        <f t="shared" ref="AB54:AB88" si="2">(I54+K54)-T54</f>
        <v>1624310.6</v>
      </c>
      <c r="AC54" s="2"/>
      <c r="AD54" s="2"/>
    </row>
    <row r="55" spans="1:39" ht="409.6" customHeight="1" x14ac:dyDescent="0.6">
      <c r="A55" s="234" t="s">
        <v>100</v>
      </c>
      <c r="B55" s="240" t="s">
        <v>522</v>
      </c>
      <c r="C55" s="240" t="s">
        <v>33</v>
      </c>
      <c r="D55" s="202">
        <v>0</v>
      </c>
      <c r="E55" s="204">
        <v>21402.400000000001</v>
      </c>
      <c r="F55" s="202">
        <v>0</v>
      </c>
      <c r="G55" s="202">
        <v>0</v>
      </c>
      <c r="H55" s="202">
        <v>0</v>
      </c>
      <c r="I55" s="202">
        <v>0</v>
      </c>
      <c r="J55" s="202">
        <v>0</v>
      </c>
      <c r="K55" s="202">
        <v>21402.400000000001</v>
      </c>
      <c r="L55" s="202">
        <v>0</v>
      </c>
      <c r="M55" s="202">
        <v>0</v>
      </c>
      <c r="N55" s="202">
        <v>0</v>
      </c>
      <c r="O55" s="202">
        <v>0</v>
      </c>
      <c r="P55" s="202">
        <v>21402.3</v>
      </c>
      <c r="Q55" s="202">
        <v>0</v>
      </c>
      <c r="R55" s="202">
        <v>0</v>
      </c>
      <c r="S55" s="202">
        <v>0</v>
      </c>
      <c r="T55" s="202">
        <v>0</v>
      </c>
      <c r="U55" s="235" t="s">
        <v>492</v>
      </c>
      <c r="V55" s="201"/>
      <c r="W55" s="234" t="s">
        <v>101</v>
      </c>
      <c r="X55" s="190">
        <v>44222</v>
      </c>
      <c r="Y55" s="206">
        <v>44222</v>
      </c>
      <c r="Z55" s="19" t="s">
        <v>38</v>
      </c>
      <c r="AA55" s="207" t="s">
        <v>29</v>
      </c>
      <c r="AB55" s="20">
        <f t="shared" si="2"/>
        <v>21402.400000000001</v>
      </c>
      <c r="AC55" s="2"/>
      <c r="AD55" s="2"/>
    </row>
    <row r="56" spans="1:39" ht="409.5" x14ac:dyDescent="0.6">
      <c r="A56" s="234" t="s">
        <v>102</v>
      </c>
      <c r="B56" s="240" t="s">
        <v>103</v>
      </c>
      <c r="C56" s="240" t="s">
        <v>33</v>
      </c>
      <c r="D56" s="202">
        <v>0</v>
      </c>
      <c r="E56" s="204">
        <v>769550.1</v>
      </c>
      <c r="F56" s="204">
        <v>0</v>
      </c>
      <c r="G56" s="202">
        <v>0</v>
      </c>
      <c r="H56" s="202">
        <v>0</v>
      </c>
      <c r="I56" s="202">
        <v>0</v>
      </c>
      <c r="J56" s="202">
        <v>0</v>
      </c>
      <c r="K56" s="202">
        <v>769550.1</v>
      </c>
      <c r="L56" s="202">
        <v>0</v>
      </c>
      <c r="M56" s="202">
        <v>0</v>
      </c>
      <c r="N56" s="202">
        <v>0</v>
      </c>
      <c r="O56" s="202">
        <v>0</v>
      </c>
      <c r="P56" s="202">
        <v>768031.6</v>
      </c>
      <c r="Q56" s="202">
        <v>0</v>
      </c>
      <c r="R56" s="202">
        <v>0</v>
      </c>
      <c r="S56" s="202">
        <v>0</v>
      </c>
      <c r="T56" s="202">
        <v>10731.11311</v>
      </c>
      <c r="U56" s="205" t="s">
        <v>487</v>
      </c>
      <c r="V56" s="201"/>
      <c r="W56" s="234" t="s">
        <v>37</v>
      </c>
      <c r="X56" s="206">
        <v>74766</v>
      </c>
      <c r="Y56" s="206">
        <v>82223</v>
      </c>
      <c r="Z56" s="19" t="s">
        <v>104</v>
      </c>
      <c r="AA56" s="207" t="s">
        <v>29</v>
      </c>
      <c r="AB56" s="20">
        <f t="shared" si="2"/>
        <v>758818.98688999994</v>
      </c>
      <c r="AC56" s="2"/>
      <c r="AD56" s="2"/>
    </row>
    <row r="57" spans="1:39" ht="408.75" customHeight="1" x14ac:dyDescent="0.6">
      <c r="A57" s="189" t="s">
        <v>105</v>
      </c>
      <c r="B57" s="240" t="s">
        <v>106</v>
      </c>
      <c r="C57" s="240" t="s">
        <v>33</v>
      </c>
      <c r="D57" s="208">
        <v>0</v>
      </c>
      <c r="E57" s="209">
        <v>8829.9</v>
      </c>
      <c r="F57" s="209">
        <v>0</v>
      </c>
      <c r="G57" s="208">
        <v>0</v>
      </c>
      <c r="H57" s="208">
        <v>0</v>
      </c>
      <c r="I57" s="208">
        <v>0</v>
      </c>
      <c r="J57" s="208">
        <v>0</v>
      </c>
      <c r="K57" s="208">
        <v>8829.9</v>
      </c>
      <c r="L57" s="208">
        <v>0</v>
      </c>
      <c r="M57" s="208">
        <v>0</v>
      </c>
      <c r="N57" s="208">
        <v>0</v>
      </c>
      <c r="O57" s="208">
        <v>0</v>
      </c>
      <c r="P57" s="208">
        <v>3132.6</v>
      </c>
      <c r="Q57" s="208">
        <v>0</v>
      </c>
      <c r="R57" s="208">
        <v>0</v>
      </c>
      <c r="S57" s="208">
        <v>0</v>
      </c>
      <c r="T57" s="208">
        <v>44.634160000000001</v>
      </c>
      <c r="U57" s="212" t="s">
        <v>443</v>
      </c>
      <c r="V57" s="26"/>
      <c r="W57" s="189" t="s">
        <v>37</v>
      </c>
      <c r="X57" s="206">
        <v>8530</v>
      </c>
      <c r="Y57" s="206">
        <v>2937</v>
      </c>
      <c r="Z57" s="19" t="s">
        <v>46</v>
      </c>
      <c r="AA57" s="207" t="s">
        <v>107</v>
      </c>
      <c r="AB57" s="20">
        <f t="shared" si="2"/>
        <v>8785.26584</v>
      </c>
      <c r="AC57" s="2"/>
      <c r="AD57" s="2"/>
    </row>
    <row r="58" spans="1:39" ht="408.75" customHeight="1" x14ac:dyDescent="0.6">
      <c r="A58" s="256" t="s">
        <v>108</v>
      </c>
      <c r="B58" s="254" t="s">
        <v>109</v>
      </c>
      <c r="C58" s="254" t="s">
        <v>33</v>
      </c>
      <c r="D58" s="252">
        <v>187517.2</v>
      </c>
      <c r="E58" s="260">
        <v>0</v>
      </c>
      <c r="F58" s="260">
        <v>0</v>
      </c>
      <c r="G58" s="252">
        <v>0</v>
      </c>
      <c r="H58" s="252">
        <v>0</v>
      </c>
      <c r="I58" s="252">
        <f>187517.2+16852</f>
        <v>204369.2</v>
      </c>
      <c r="J58" s="252">
        <v>0</v>
      </c>
      <c r="K58" s="252">
        <v>0</v>
      </c>
      <c r="L58" s="252">
        <v>0</v>
      </c>
      <c r="M58" s="252">
        <v>0</v>
      </c>
      <c r="N58" s="252">
        <v>202416.3</v>
      </c>
      <c r="O58" s="252">
        <v>0</v>
      </c>
      <c r="P58" s="252">
        <v>0</v>
      </c>
      <c r="Q58" s="252">
        <v>0</v>
      </c>
      <c r="R58" s="252">
        <v>0</v>
      </c>
      <c r="S58" s="252">
        <v>0</v>
      </c>
      <c r="T58" s="252">
        <v>0</v>
      </c>
      <c r="U58" s="246" t="s">
        <v>531</v>
      </c>
      <c r="V58" s="244"/>
      <c r="W58" s="250" t="s">
        <v>37</v>
      </c>
      <c r="X58" s="262">
        <v>119</v>
      </c>
      <c r="Y58" s="262">
        <v>128</v>
      </c>
      <c r="Z58" s="244" t="s">
        <v>38</v>
      </c>
      <c r="AA58" s="248" t="s">
        <v>29</v>
      </c>
      <c r="AB58" s="20">
        <f t="shared" si="2"/>
        <v>204369.2</v>
      </c>
      <c r="AC58" s="2"/>
      <c r="AD58" s="2"/>
    </row>
    <row r="59" spans="1:39" ht="88.5" customHeight="1" x14ac:dyDescent="0.6">
      <c r="A59" s="257"/>
      <c r="B59" s="255"/>
      <c r="C59" s="255"/>
      <c r="D59" s="253"/>
      <c r="E59" s="261"/>
      <c r="F59" s="261"/>
      <c r="G59" s="253"/>
      <c r="H59" s="253"/>
      <c r="I59" s="253"/>
      <c r="J59" s="253"/>
      <c r="K59" s="253"/>
      <c r="L59" s="253"/>
      <c r="M59" s="253"/>
      <c r="N59" s="253"/>
      <c r="O59" s="253"/>
      <c r="P59" s="253"/>
      <c r="Q59" s="253"/>
      <c r="R59" s="253"/>
      <c r="S59" s="253"/>
      <c r="T59" s="253"/>
      <c r="U59" s="247"/>
      <c r="V59" s="245"/>
      <c r="W59" s="251"/>
      <c r="X59" s="263"/>
      <c r="Y59" s="263"/>
      <c r="Z59" s="245"/>
      <c r="AA59" s="249"/>
      <c r="AB59" s="20"/>
      <c r="AC59" s="2"/>
      <c r="AD59" s="2"/>
    </row>
    <row r="60" spans="1:39" ht="409.5" customHeight="1" x14ac:dyDescent="0.6">
      <c r="A60" s="203" t="s">
        <v>110</v>
      </c>
      <c r="B60" s="240" t="s">
        <v>501</v>
      </c>
      <c r="C60" s="240" t="s">
        <v>33</v>
      </c>
      <c r="D60" s="202">
        <v>54106.2</v>
      </c>
      <c r="E60" s="204">
        <v>0</v>
      </c>
      <c r="F60" s="204">
        <v>0</v>
      </c>
      <c r="G60" s="202">
        <v>0</v>
      </c>
      <c r="H60" s="202">
        <v>0</v>
      </c>
      <c r="I60" s="202">
        <v>54106.2</v>
      </c>
      <c r="J60" s="202">
        <v>0</v>
      </c>
      <c r="K60" s="202">
        <v>0</v>
      </c>
      <c r="L60" s="202">
        <v>0</v>
      </c>
      <c r="M60" s="202">
        <v>0</v>
      </c>
      <c r="N60" s="202">
        <v>47257.4</v>
      </c>
      <c r="O60" s="202">
        <v>0</v>
      </c>
      <c r="P60" s="202">
        <v>0</v>
      </c>
      <c r="Q60" s="202">
        <v>0</v>
      </c>
      <c r="R60" s="202">
        <v>0</v>
      </c>
      <c r="S60" s="202">
        <v>0</v>
      </c>
      <c r="T60" s="202">
        <v>0</v>
      </c>
      <c r="U60" s="205" t="s">
        <v>488</v>
      </c>
      <c r="V60" s="201"/>
      <c r="W60" s="234" t="s">
        <v>37</v>
      </c>
      <c r="X60" s="206">
        <v>69</v>
      </c>
      <c r="Y60" s="206">
        <v>61</v>
      </c>
      <c r="Z60" s="237" t="s">
        <v>46</v>
      </c>
      <c r="AA60" s="207" t="s">
        <v>111</v>
      </c>
      <c r="AB60" s="20">
        <f t="shared" si="2"/>
        <v>54106.2</v>
      </c>
      <c r="AC60" s="2"/>
      <c r="AD60" s="2"/>
    </row>
    <row r="61" spans="1:39" ht="408.75" customHeight="1" x14ac:dyDescent="0.6">
      <c r="A61" s="203" t="s">
        <v>112</v>
      </c>
      <c r="B61" s="240" t="s">
        <v>500</v>
      </c>
      <c r="C61" s="214" t="s">
        <v>33</v>
      </c>
      <c r="D61" s="208">
        <v>44358.6</v>
      </c>
      <c r="E61" s="208">
        <v>0</v>
      </c>
      <c r="F61" s="208" t="s">
        <v>113</v>
      </c>
      <c r="G61" s="208" t="s">
        <v>113</v>
      </c>
      <c r="H61" s="208" t="s">
        <v>113</v>
      </c>
      <c r="I61" s="208">
        <v>44358.6</v>
      </c>
      <c r="J61" s="208" t="s">
        <v>113</v>
      </c>
      <c r="K61" s="208">
        <v>0</v>
      </c>
      <c r="L61" s="208" t="s">
        <v>113</v>
      </c>
      <c r="M61" s="208"/>
      <c r="N61" s="208">
        <v>42631.6</v>
      </c>
      <c r="O61" s="208" t="s">
        <v>113</v>
      </c>
      <c r="P61" s="208">
        <v>0</v>
      </c>
      <c r="Q61" s="208" t="s">
        <v>113</v>
      </c>
      <c r="R61" s="208" t="s">
        <v>113</v>
      </c>
      <c r="S61" s="208" t="s">
        <v>113</v>
      </c>
      <c r="T61" s="208">
        <v>0</v>
      </c>
      <c r="U61" s="214" t="s">
        <v>489</v>
      </c>
      <c r="V61" s="203"/>
      <c r="W61" s="203" t="s">
        <v>114</v>
      </c>
      <c r="X61" s="203">
        <v>57</v>
      </c>
      <c r="Y61" s="203">
        <v>55</v>
      </c>
      <c r="Z61" s="214" t="s">
        <v>46</v>
      </c>
      <c r="AA61" s="214" t="s">
        <v>111</v>
      </c>
      <c r="AB61" s="20">
        <f t="shared" si="2"/>
        <v>44358.6</v>
      </c>
      <c r="AC61" s="2"/>
      <c r="AD61" s="2"/>
    </row>
    <row r="62" spans="1:39" ht="153" customHeight="1" x14ac:dyDescent="0.6">
      <c r="A62" s="203" t="s">
        <v>115</v>
      </c>
      <c r="B62" s="17" t="s">
        <v>116</v>
      </c>
      <c r="C62" s="17"/>
      <c r="D62" s="18">
        <f t="shared" ref="D62:T62" si="3">D63+D66+D72+D73+D74+D76+D77+D78+D80+D81+D75</f>
        <v>41591</v>
      </c>
      <c r="E62" s="18">
        <f t="shared" si="3"/>
        <v>10660925.499999998</v>
      </c>
      <c r="F62" s="18">
        <f t="shared" si="3"/>
        <v>0</v>
      </c>
      <c r="G62" s="18">
        <f t="shared" si="3"/>
        <v>0</v>
      </c>
      <c r="H62" s="18">
        <f t="shared" si="3"/>
        <v>0</v>
      </c>
      <c r="I62" s="18">
        <f t="shared" si="3"/>
        <v>41591</v>
      </c>
      <c r="J62" s="18">
        <f t="shared" si="3"/>
        <v>0</v>
      </c>
      <c r="K62" s="18">
        <f t="shared" si="3"/>
        <v>10660925.499999998</v>
      </c>
      <c r="L62" s="18">
        <f t="shared" si="3"/>
        <v>0</v>
      </c>
      <c r="M62" s="18">
        <f t="shared" si="3"/>
        <v>0</v>
      </c>
      <c r="N62" s="18">
        <f t="shared" si="3"/>
        <v>41591</v>
      </c>
      <c r="O62" s="18">
        <f t="shared" si="3"/>
        <v>0</v>
      </c>
      <c r="P62" s="18">
        <f t="shared" si="3"/>
        <v>10653434.639999999</v>
      </c>
      <c r="Q62" s="18">
        <f t="shared" si="3"/>
        <v>0</v>
      </c>
      <c r="R62" s="18">
        <f t="shared" si="3"/>
        <v>0</v>
      </c>
      <c r="S62" s="18">
        <f t="shared" si="3"/>
        <v>0</v>
      </c>
      <c r="T62" s="18">
        <f t="shared" si="3"/>
        <v>1562036.40732</v>
      </c>
      <c r="U62" s="16" t="s">
        <v>29</v>
      </c>
      <c r="V62" s="16" t="s">
        <v>29</v>
      </c>
      <c r="W62" s="16" t="s">
        <v>29</v>
      </c>
      <c r="X62" s="16" t="s">
        <v>29</v>
      </c>
      <c r="Y62" s="16" t="s">
        <v>29</v>
      </c>
      <c r="Z62" s="32" t="s">
        <v>29</v>
      </c>
      <c r="AA62" s="32" t="s">
        <v>29</v>
      </c>
      <c r="AB62" s="20">
        <f t="shared" si="2"/>
        <v>9140480.0926799979</v>
      </c>
      <c r="AC62" s="21">
        <f>(N62+P62)/(I62+K62)*100</f>
        <v>99.930008423719798</v>
      </c>
      <c r="AD62" s="2"/>
      <c r="AG62" s="21">
        <f>N62/I62*100</f>
        <v>100</v>
      </c>
      <c r="AH62" s="21">
        <f>P62/K62*100</f>
        <v>99.929735368660062</v>
      </c>
      <c r="AM62" s="21">
        <f>P62+N62-K62-I62</f>
        <v>-7490.859999999404</v>
      </c>
    </row>
    <row r="63" spans="1:39" ht="387.75" x14ac:dyDescent="0.6">
      <c r="A63" s="203" t="s">
        <v>117</v>
      </c>
      <c r="B63" s="240" t="s">
        <v>118</v>
      </c>
      <c r="C63" s="240" t="s">
        <v>33</v>
      </c>
      <c r="D63" s="202">
        <v>0</v>
      </c>
      <c r="E63" s="204">
        <v>20280</v>
      </c>
      <c r="F63" s="202">
        <v>0</v>
      </c>
      <c r="G63" s="202">
        <v>0</v>
      </c>
      <c r="H63" s="202">
        <v>0</v>
      </c>
      <c r="I63" s="202">
        <v>0</v>
      </c>
      <c r="J63" s="202">
        <v>0</v>
      </c>
      <c r="K63" s="202">
        <f>K64+K65</f>
        <v>20280</v>
      </c>
      <c r="L63" s="202">
        <v>0</v>
      </c>
      <c r="M63" s="202">
        <v>0</v>
      </c>
      <c r="N63" s="202">
        <v>0</v>
      </c>
      <c r="O63" s="202">
        <v>0</v>
      </c>
      <c r="P63" s="202">
        <f>P64+P65</f>
        <v>20206.099999999999</v>
      </c>
      <c r="Q63" s="202">
        <v>0</v>
      </c>
      <c r="R63" s="202">
        <v>0</v>
      </c>
      <c r="S63" s="202">
        <v>0</v>
      </c>
      <c r="T63" s="202">
        <f>T64+T65</f>
        <v>18326.511740000002</v>
      </c>
      <c r="U63" s="205" t="s">
        <v>444</v>
      </c>
      <c r="V63" s="201"/>
      <c r="W63" s="201" t="s">
        <v>37</v>
      </c>
      <c r="X63" s="206">
        <v>2950</v>
      </c>
      <c r="Y63" s="206">
        <v>5847</v>
      </c>
      <c r="Z63" s="19" t="s">
        <v>38</v>
      </c>
      <c r="AA63" s="237" t="s">
        <v>29</v>
      </c>
      <c r="AB63" s="20">
        <f t="shared" si="2"/>
        <v>1953.4882599999983</v>
      </c>
      <c r="AC63" s="2"/>
      <c r="AD63" s="2"/>
    </row>
    <row r="64" spans="1:39" ht="211.5" x14ac:dyDescent="0.6">
      <c r="A64" s="203" t="s">
        <v>31</v>
      </c>
      <c r="B64" s="240" t="s">
        <v>119</v>
      </c>
      <c r="C64" s="240" t="s">
        <v>33</v>
      </c>
      <c r="D64" s="202">
        <v>0</v>
      </c>
      <c r="E64" s="202">
        <v>10317.799999999999</v>
      </c>
      <c r="F64" s="202">
        <v>0</v>
      </c>
      <c r="G64" s="202">
        <v>0</v>
      </c>
      <c r="H64" s="202">
        <v>0</v>
      </c>
      <c r="I64" s="202">
        <v>0</v>
      </c>
      <c r="J64" s="202">
        <v>0</v>
      </c>
      <c r="K64" s="202">
        <v>10317.799999999999</v>
      </c>
      <c r="L64" s="202">
        <v>0</v>
      </c>
      <c r="M64" s="202">
        <v>0</v>
      </c>
      <c r="N64" s="202">
        <v>0</v>
      </c>
      <c r="O64" s="202">
        <v>0</v>
      </c>
      <c r="P64" s="202">
        <v>10243.9</v>
      </c>
      <c r="Q64" s="202">
        <v>0</v>
      </c>
      <c r="R64" s="202">
        <v>0</v>
      </c>
      <c r="S64" s="202">
        <v>0</v>
      </c>
      <c r="T64" s="202">
        <v>9989.0368500000004</v>
      </c>
      <c r="U64" s="231"/>
      <c r="V64" s="201" t="s">
        <v>29</v>
      </c>
      <c r="W64" s="201" t="s">
        <v>29</v>
      </c>
      <c r="X64" s="201" t="s">
        <v>29</v>
      </c>
      <c r="Y64" s="201" t="s">
        <v>29</v>
      </c>
      <c r="Z64" s="19" t="s">
        <v>29</v>
      </c>
      <c r="AA64" s="19" t="s">
        <v>29</v>
      </c>
      <c r="AB64" s="20">
        <f t="shared" si="2"/>
        <v>328.76314999999886</v>
      </c>
      <c r="AC64" s="2"/>
      <c r="AD64" s="2"/>
    </row>
    <row r="65" spans="1:33" ht="211.5" x14ac:dyDescent="0.6">
      <c r="A65" s="203" t="s">
        <v>39</v>
      </c>
      <c r="B65" s="240" t="s">
        <v>121</v>
      </c>
      <c r="C65" s="240" t="s">
        <v>33</v>
      </c>
      <c r="D65" s="202">
        <v>0</v>
      </c>
      <c r="E65" s="202">
        <v>9962.2000000000007</v>
      </c>
      <c r="F65" s="202">
        <v>0</v>
      </c>
      <c r="G65" s="202">
        <v>0</v>
      </c>
      <c r="H65" s="202">
        <v>0</v>
      </c>
      <c r="I65" s="202">
        <v>0</v>
      </c>
      <c r="J65" s="202">
        <v>0</v>
      </c>
      <c r="K65" s="202">
        <v>9962.2000000000007</v>
      </c>
      <c r="L65" s="202">
        <v>0</v>
      </c>
      <c r="M65" s="202">
        <v>0</v>
      </c>
      <c r="N65" s="202">
        <v>0</v>
      </c>
      <c r="O65" s="202">
        <v>0</v>
      </c>
      <c r="P65" s="202">
        <v>9962.2000000000007</v>
      </c>
      <c r="Q65" s="202">
        <v>0</v>
      </c>
      <c r="R65" s="202">
        <v>0</v>
      </c>
      <c r="S65" s="202">
        <v>0</v>
      </c>
      <c r="T65" s="202">
        <f>6202.9+2021.6661+13.74+5.16879+94</f>
        <v>8337.4748899999995</v>
      </c>
      <c r="U65" s="205"/>
      <c r="V65" s="201" t="s">
        <v>29</v>
      </c>
      <c r="W65" s="201" t="s">
        <v>29</v>
      </c>
      <c r="X65" s="201" t="s">
        <v>29</v>
      </c>
      <c r="Y65" s="201" t="s">
        <v>29</v>
      </c>
      <c r="Z65" s="19" t="s">
        <v>29</v>
      </c>
      <c r="AA65" s="19" t="s">
        <v>29</v>
      </c>
      <c r="AB65" s="20">
        <f t="shared" si="2"/>
        <v>1624.7251100000012</v>
      </c>
      <c r="AC65" s="2"/>
      <c r="AD65" s="2"/>
    </row>
    <row r="66" spans="1:33" ht="317.25" x14ac:dyDescent="0.6">
      <c r="A66" s="203" t="s">
        <v>122</v>
      </c>
      <c r="B66" s="240" t="s">
        <v>123</v>
      </c>
      <c r="C66" s="240" t="s">
        <v>33</v>
      </c>
      <c r="D66" s="202">
        <v>0</v>
      </c>
      <c r="E66" s="202">
        <f>E67+E68</f>
        <v>10608531.399999999</v>
      </c>
      <c r="F66" s="202">
        <v>0</v>
      </c>
      <c r="G66" s="202">
        <v>0</v>
      </c>
      <c r="H66" s="202">
        <v>0</v>
      </c>
      <c r="I66" s="202">
        <v>0</v>
      </c>
      <c r="J66" s="202">
        <v>0</v>
      </c>
      <c r="K66" s="202">
        <f>K67+K68</f>
        <v>10608531.399999999</v>
      </c>
      <c r="L66" s="202">
        <v>0</v>
      </c>
      <c r="M66" s="202">
        <v>0</v>
      </c>
      <c r="N66" s="202">
        <v>0</v>
      </c>
      <c r="O66" s="202">
        <v>0</v>
      </c>
      <c r="P66" s="202">
        <f>P67+P68</f>
        <v>10601364.800000001</v>
      </c>
      <c r="Q66" s="202">
        <v>0</v>
      </c>
      <c r="R66" s="202">
        <v>0</v>
      </c>
      <c r="S66" s="202">
        <v>0</v>
      </c>
      <c r="T66" s="202">
        <f>T67+T69+T70+T71</f>
        <v>1474884.7555799999</v>
      </c>
      <c r="U66" s="211"/>
      <c r="V66" s="201" t="s">
        <v>29</v>
      </c>
      <c r="W66" s="201" t="s">
        <v>29</v>
      </c>
      <c r="X66" s="201" t="s">
        <v>29</v>
      </c>
      <c r="Y66" s="201" t="s">
        <v>29</v>
      </c>
      <c r="Z66" s="19" t="s">
        <v>29</v>
      </c>
      <c r="AA66" s="19" t="s">
        <v>29</v>
      </c>
      <c r="AB66" s="20">
        <f t="shared" si="2"/>
        <v>9133646.6444199979</v>
      </c>
      <c r="AC66" s="2"/>
      <c r="AD66" s="2"/>
    </row>
    <row r="67" spans="1:33" ht="367.5" customHeight="1" x14ac:dyDescent="0.6">
      <c r="A67" s="210" t="s">
        <v>124</v>
      </c>
      <c r="B67" s="240" t="s">
        <v>125</v>
      </c>
      <c r="C67" s="240" t="s">
        <v>33</v>
      </c>
      <c r="D67" s="208">
        <v>0</v>
      </c>
      <c r="E67" s="208">
        <v>739382.7</v>
      </c>
      <c r="F67" s="208">
        <v>0</v>
      </c>
      <c r="G67" s="208">
        <v>0</v>
      </c>
      <c r="H67" s="208">
        <v>0</v>
      </c>
      <c r="I67" s="208">
        <v>0</v>
      </c>
      <c r="J67" s="208">
        <v>0</v>
      </c>
      <c r="K67" s="208">
        <v>739382.7</v>
      </c>
      <c r="L67" s="208">
        <v>0</v>
      </c>
      <c r="M67" s="208">
        <v>0</v>
      </c>
      <c r="N67" s="208">
        <v>0</v>
      </c>
      <c r="O67" s="208">
        <v>0</v>
      </c>
      <c r="P67" s="208">
        <v>738206.8</v>
      </c>
      <c r="Q67" s="208">
        <v>0</v>
      </c>
      <c r="R67" s="208">
        <v>0</v>
      </c>
      <c r="S67" s="208">
        <v>0</v>
      </c>
      <c r="T67" s="208">
        <v>108515.05958</v>
      </c>
      <c r="U67" s="211" t="s">
        <v>469</v>
      </c>
      <c r="V67" s="26"/>
      <c r="W67" s="189" t="s">
        <v>126</v>
      </c>
      <c r="X67" s="201">
        <v>50</v>
      </c>
      <c r="Y67" s="201">
        <v>50</v>
      </c>
      <c r="Z67" s="19" t="s">
        <v>38</v>
      </c>
      <c r="AA67" s="237" t="s">
        <v>29</v>
      </c>
      <c r="AB67" s="20">
        <f t="shared" si="2"/>
        <v>630867.64041999995</v>
      </c>
      <c r="AC67" s="2"/>
      <c r="AD67" s="2"/>
    </row>
    <row r="68" spans="1:33" ht="211.5" x14ac:dyDescent="0.6">
      <c r="A68" s="203" t="s">
        <v>127</v>
      </c>
      <c r="B68" s="240" t="s">
        <v>128</v>
      </c>
      <c r="C68" s="240" t="s">
        <v>33</v>
      </c>
      <c r="D68" s="202">
        <v>0</v>
      </c>
      <c r="E68" s="204">
        <f>E69+E70+E71</f>
        <v>9869148.6999999993</v>
      </c>
      <c r="F68" s="204">
        <v>0</v>
      </c>
      <c r="G68" s="202">
        <v>0</v>
      </c>
      <c r="H68" s="202">
        <v>0</v>
      </c>
      <c r="I68" s="202">
        <v>0</v>
      </c>
      <c r="J68" s="202">
        <v>0</v>
      </c>
      <c r="K68" s="202">
        <f>K69+K70+K71</f>
        <v>9869148.6999999993</v>
      </c>
      <c r="L68" s="202">
        <v>0</v>
      </c>
      <c r="M68" s="202">
        <v>0</v>
      </c>
      <c r="N68" s="202">
        <v>0</v>
      </c>
      <c r="O68" s="202">
        <v>0</v>
      </c>
      <c r="P68" s="202">
        <f>P69+P70+P71</f>
        <v>9863158</v>
      </c>
      <c r="Q68" s="202">
        <v>0</v>
      </c>
      <c r="R68" s="202">
        <v>0</v>
      </c>
      <c r="S68" s="202">
        <v>0</v>
      </c>
      <c r="T68" s="202">
        <f>T69+T70+T71</f>
        <v>1366369.696</v>
      </c>
      <c r="U68" s="201"/>
      <c r="V68" s="201" t="s">
        <v>29</v>
      </c>
      <c r="W68" s="201" t="s">
        <v>29</v>
      </c>
      <c r="X68" s="201" t="s">
        <v>29</v>
      </c>
      <c r="Y68" s="201" t="s">
        <v>29</v>
      </c>
      <c r="Z68" s="19" t="s">
        <v>29</v>
      </c>
      <c r="AA68" s="19" t="s">
        <v>29</v>
      </c>
      <c r="AB68" s="20">
        <f t="shared" si="2"/>
        <v>8502779.0039999988</v>
      </c>
      <c r="AC68" s="2"/>
      <c r="AD68" s="2"/>
    </row>
    <row r="69" spans="1:33" ht="339.75" customHeight="1" x14ac:dyDescent="0.6">
      <c r="A69" s="203" t="s">
        <v>129</v>
      </c>
      <c r="B69" s="240" t="s">
        <v>130</v>
      </c>
      <c r="C69" s="240" t="s">
        <v>33</v>
      </c>
      <c r="D69" s="202">
        <v>0</v>
      </c>
      <c r="E69" s="204">
        <v>9710004.5999999996</v>
      </c>
      <c r="F69" s="204">
        <v>0</v>
      </c>
      <c r="G69" s="202">
        <v>0</v>
      </c>
      <c r="H69" s="202">
        <v>0</v>
      </c>
      <c r="I69" s="202">
        <v>0</v>
      </c>
      <c r="J69" s="202">
        <v>0</v>
      </c>
      <c r="K69" s="202">
        <v>9710004.5999999996</v>
      </c>
      <c r="L69" s="202">
        <v>0</v>
      </c>
      <c r="M69" s="202">
        <v>0</v>
      </c>
      <c r="N69" s="202">
        <v>0</v>
      </c>
      <c r="O69" s="202">
        <v>0</v>
      </c>
      <c r="P69" s="202">
        <v>9704310.5</v>
      </c>
      <c r="Q69" s="202">
        <v>0</v>
      </c>
      <c r="R69" s="202">
        <v>0</v>
      </c>
      <c r="S69" s="202">
        <v>0</v>
      </c>
      <c r="T69" s="202">
        <f>1257761.26+3294.906</f>
        <v>1261056.166</v>
      </c>
      <c r="U69" s="235" t="s">
        <v>470</v>
      </c>
      <c r="V69" s="201"/>
      <c r="W69" s="234" t="s">
        <v>37</v>
      </c>
      <c r="X69" s="190">
        <v>334435</v>
      </c>
      <c r="Y69" s="190">
        <v>332187</v>
      </c>
      <c r="Z69" s="19" t="s">
        <v>46</v>
      </c>
      <c r="AA69" s="237" t="s">
        <v>532</v>
      </c>
      <c r="AB69" s="20">
        <f t="shared" si="2"/>
        <v>8448948.4340000004</v>
      </c>
      <c r="AC69" s="2"/>
      <c r="AD69" s="2"/>
      <c r="AG69" s="20">
        <f>P69/K69*100</f>
        <v>99.941358421189634</v>
      </c>
    </row>
    <row r="70" spans="1:33" ht="211.5" x14ac:dyDescent="0.6">
      <c r="A70" s="203" t="s">
        <v>131</v>
      </c>
      <c r="B70" s="240" t="s">
        <v>132</v>
      </c>
      <c r="C70" s="240" t="s">
        <v>33</v>
      </c>
      <c r="D70" s="202">
        <v>0</v>
      </c>
      <c r="E70" s="202">
        <v>137394</v>
      </c>
      <c r="F70" s="202">
        <v>0</v>
      </c>
      <c r="G70" s="202">
        <v>0</v>
      </c>
      <c r="H70" s="202">
        <v>0</v>
      </c>
      <c r="I70" s="202">
        <v>0</v>
      </c>
      <c r="J70" s="202">
        <v>0</v>
      </c>
      <c r="K70" s="202">
        <v>137394</v>
      </c>
      <c r="L70" s="202">
        <v>0</v>
      </c>
      <c r="M70" s="202">
        <v>0</v>
      </c>
      <c r="N70" s="202">
        <v>0</v>
      </c>
      <c r="O70" s="202">
        <v>0</v>
      </c>
      <c r="P70" s="202">
        <v>137394</v>
      </c>
      <c r="Q70" s="202">
        <v>0</v>
      </c>
      <c r="R70" s="202">
        <v>0</v>
      </c>
      <c r="S70" s="202">
        <v>0</v>
      </c>
      <c r="T70" s="202">
        <v>95571.96</v>
      </c>
      <c r="U70" s="235"/>
      <c r="V70" s="201"/>
      <c r="W70" s="234" t="s">
        <v>126</v>
      </c>
      <c r="X70" s="201">
        <v>52</v>
      </c>
      <c r="Y70" s="201">
        <v>52</v>
      </c>
      <c r="Z70" s="19" t="s">
        <v>38</v>
      </c>
      <c r="AA70" s="19" t="s">
        <v>29</v>
      </c>
      <c r="AB70" s="20">
        <f t="shared" si="2"/>
        <v>41822.039999999994</v>
      </c>
      <c r="AC70" s="2"/>
      <c r="AD70" s="2"/>
    </row>
    <row r="71" spans="1:33" ht="408.75" customHeight="1" x14ac:dyDescent="0.6">
      <c r="A71" s="210" t="s">
        <v>133</v>
      </c>
      <c r="B71" s="240" t="s">
        <v>134</v>
      </c>
      <c r="C71" s="240" t="s">
        <v>33</v>
      </c>
      <c r="D71" s="208">
        <v>0</v>
      </c>
      <c r="E71" s="208">
        <v>21750.1</v>
      </c>
      <c r="F71" s="208">
        <v>0</v>
      </c>
      <c r="G71" s="208">
        <v>0</v>
      </c>
      <c r="H71" s="208">
        <v>0</v>
      </c>
      <c r="I71" s="208">
        <v>0</v>
      </c>
      <c r="J71" s="208">
        <v>0</v>
      </c>
      <c r="K71" s="208">
        <v>21750.1</v>
      </c>
      <c r="L71" s="208">
        <v>0</v>
      </c>
      <c r="M71" s="208">
        <v>0</v>
      </c>
      <c r="N71" s="208">
        <v>0</v>
      </c>
      <c r="O71" s="208">
        <v>0</v>
      </c>
      <c r="P71" s="208">
        <v>21453.5</v>
      </c>
      <c r="Q71" s="208">
        <v>0</v>
      </c>
      <c r="R71" s="208">
        <v>0</v>
      </c>
      <c r="S71" s="208">
        <v>0</v>
      </c>
      <c r="T71" s="208">
        <f>9502.88+238.69</f>
        <v>9741.57</v>
      </c>
      <c r="U71" s="235" t="s">
        <v>528</v>
      </c>
      <c r="V71" s="189"/>
      <c r="W71" s="26" t="s">
        <v>37</v>
      </c>
      <c r="X71" s="206">
        <v>9737</v>
      </c>
      <c r="Y71" s="206">
        <v>9728</v>
      </c>
      <c r="Z71" s="19" t="s">
        <v>46</v>
      </c>
      <c r="AA71" s="237" t="s">
        <v>135</v>
      </c>
      <c r="AB71" s="20">
        <f t="shared" si="2"/>
        <v>12008.529999999999</v>
      </c>
      <c r="AC71" s="2"/>
      <c r="AD71" s="2"/>
    </row>
    <row r="72" spans="1:33" ht="408.75" customHeight="1" x14ac:dyDescent="0.6">
      <c r="A72" s="210" t="s">
        <v>55</v>
      </c>
      <c r="B72" s="240" t="s">
        <v>136</v>
      </c>
      <c r="C72" s="240" t="s">
        <v>33</v>
      </c>
      <c r="D72" s="208">
        <v>0</v>
      </c>
      <c r="E72" s="208">
        <v>1516.6</v>
      </c>
      <c r="F72" s="208">
        <v>0</v>
      </c>
      <c r="G72" s="208">
        <v>0</v>
      </c>
      <c r="H72" s="208">
        <v>0</v>
      </c>
      <c r="I72" s="208">
        <v>0</v>
      </c>
      <c r="J72" s="208">
        <v>0</v>
      </c>
      <c r="K72" s="208">
        <v>1516.6</v>
      </c>
      <c r="L72" s="208">
        <v>0</v>
      </c>
      <c r="M72" s="208">
        <v>0</v>
      </c>
      <c r="N72" s="208">
        <v>0</v>
      </c>
      <c r="O72" s="208">
        <v>0</v>
      </c>
      <c r="P72" s="208">
        <v>1516.6</v>
      </c>
      <c r="Q72" s="208">
        <v>0</v>
      </c>
      <c r="R72" s="208">
        <v>0</v>
      </c>
      <c r="S72" s="208">
        <v>0</v>
      </c>
      <c r="T72" s="208">
        <v>1516.6</v>
      </c>
      <c r="U72" s="189"/>
      <c r="V72" s="189"/>
      <c r="W72" s="189" t="s">
        <v>126</v>
      </c>
      <c r="X72" s="201">
        <v>1</v>
      </c>
      <c r="Y72" s="201">
        <v>1</v>
      </c>
      <c r="Z72" s="19" t="s">
        <v>38</v>
      </c>
      <c r="AA72" s="237" t="s">
        <v>29</v>
      </c>
      <c r="AB72" s="20">
        <f t="shared" si="2"/>
        <v>0</v>
      </c>
      <c r="AC72" s="2"/>
      <c r="AD72" s="2"/>
    </row>
    <row r="73" spans="1:33" ht="408.75" customHeight="1" x14ac:dyDescent="0.6">
      <c r="A73" s="210" t="s">
        <v>59</v>
      </c>
      <c r="B73" s="240" t="s">
        <v>137</v>
      </c>
      <c r="C73" s="240" t="s">
        <v>33</v>
      </c>
      <c r="D73" s="208">
        <v>0</v>
      </c>
      <c r="E73" s="208">
        <v>1633.6</v>
      </c>
      <c r="F73" s="208">
        <v>0</v>
      </c>
      <c r="G73" s="208">
        <v>0</v>
      </c>
      <c r="H73" s="208">
        <v>0</v>
      </c>
      <c r="I73" s="208">
        <v>0</v>
      </c>
      <c r="J73" s="208">
        <v>0</v>
      </c>
      <c r="K73" s="208">
        <v>1633.6</v>
      </c>
      <c r="L73" s="208">
        <v>0</v>
      </c>
      <c r="M73" s="208">
        <v>0</v>
      </c>
      <c r="N73" s="208">
        <v>0</v>
      </c>
      <c r="O73" s="208">
        <v>0</v>
      </c>
      <c r="P73" s="208">
        <v>1633.6</v>
      </c>
      <c r="Q73" s="208">
        <v>0</v>
      </c>
      <c r="R73" s="208">
        <v>0</v>
      </c>
      <c r="S73" s="208">
        <v>0</v>
      </c>
      <c r="T73" s="208">
        <v>1633.6</v>
      </c>
      <c r="U73" s="212"/>
      <c r="V73" s="189"/>
      <c r="W73" s="189" t="s">
        <v>126</v>
      </c>
      <c r="X73" s="201">
        <v>6</v>
      </c>
      <c r="Y73" s="201">
        <v>6</v>
      </c>
      <c r="Z73" s="19" t="s">
        <v>38</v>
      </c>
      <c r="AA73" s="207" t="s">
        <v>29</v>
      </c>
      <c r="AB73" s="20">
        <f t="shared" si="2"/>
        <v>0</v>
      </c>
      <c r="AC73" s="2"/>
      <c r="AD73" s="2"/>
    </row>
    <row r="74" spans="1:33" ht="408.75" customHeight="1" x14ac:dyDescent="0.6">
      <c r="A74" s="189" t="s">
        <v>64</v>
      </c>
      <c r="B74" s="240" t="s">
        <v>138</v>
      </c>
      <c r="C74" s="240" t="s">
        <v>33</v>
      </c>
      <c r="D74" s="208">
        <v>0</v>
      </c>
      <c r="E74" s="208">
        <v>3462.9</v>
      </c>
      <c r="F74" s="208">
        <v>0</v>
      </c>
      <c r="G74" s="208">
        <v>0</v>
      </c>
      <c r="H74" s="208">
        <v>0</v>
      </c>
      <c r="I74" s="208">
        <v>0</v>
      </c>
      <c r="J74" s="208">
        <v>0</v>
      </c>
      <c r="K74" s="208">
        <v>3462.9</v>
      </c>
      <c r="L74" s="208">
        <v>0</v>
      </c>
      <c r="M74" s="208">
        <v>0</v>
      </c>
      <c r="N74" s="208">
        <v>0</v>
      </c>
      <c r="O74" s="208">
        <v>0</v>
      </c>
      <c r="P74" s="208">
        <v>3462.9</v>
      </c>
      <c r="Q74" s="208">
        <v>0</v>
      </c>
      <c r="R74" s="208">
        <v>0</v>
      </c>
      <c r="S74" s="208">
        <v>0</v>
      </c>
      <c r="T74" s="208">
        <v>3462.9</v>
      </c>
      <c r="U74" s="189"/>
      <c r="V74" s="189"/>
      <c r="W74" s="189" t="s">
        <v>139</v>
      </c>
      <c r="X74" s="201">
        <v>2</v>
      </c>
      <c r="Y74" s="201">
        <v>2</v>
      </c>
      <c r="Z74" s="19" t="s">
        <v>38</v>
      </c>
      <c r="AA74" s="237" t="s">
        <v>29</v>
      </c>
      <c r="AB74" s="20">
        <f t="shared" si="2"/>
        <v>0</v>
      </c>
      <c r="AC74" s="30"/>
      <c r="AD74" s="30"/>
    </row>
    <row r="75" spans="1:33" ht="408" customHeight="1" x14ac:dyDescent="0.6">
      <c r="A75" s="189" t="s">
        <v>140</v>
      </c>
      <c r="B75" s="240" t="s">
        <v>141</v>
      </c>
      <c r="C75" s="240" t="s">
        <v>33</v>
      </c>
      <c r="D75" s="208">
        <v>0</v>
      </c>
      <c r="E75" s="208">
        <v>308.2</v>
      </c>
      <c r="F75" s="208">
        <v>0</v>
      </c>
      <c r="G75" s="208">
        <v>0</v>
      </c>
      <c r="H75" s="208">
        <v>0</v>
      </c>
      <c r="I75" s="208">
        <v>0</v>
      </c>
      <c r="J75" s="208">
        <v>0</v>
      </c>
      <c r="K75" s="208">
        <v>308.2</v>
      </c>
      <c r="L75" s="208">
        <v>0</v>
      </c>
      <c r="M75" s="208">
        <v>0</v>
      </c>
      <c r="N75" s="208">
        <v>0</v>
      </c>
      <c r="O75" s="208">
        <v>0</v>
      </c>
      <c r="P75" s="208">
        <v>308.2</v>
      </c>
      <c r="Q75" s="208">
        <v>0</v>
      </c>
      <c r="R75" s="208">
        <v>0</v>
      </c>
      <c r="S75" s="208">
        <v>0</v>
      </c>
      <c r="T75" s="208">
        <v>308.2</v>
      </c>
      <c r="U75" s="189"/>
      <c r="V75" s="189"/>
      <c r="W75" s="189" t="s">
        <v>142</v>
      </c>
      <c r="X75" s="201">
        <v>9</v>
      </c>
      <c r="Y75" s="201">
        <v>10</v>
      </c>
      <c r="Z75" s="19" t="s">
        <v>38</v>
      </c>
      <c r="AA75" s="237" t="s">
        <v>29</v>
      </c>
      <c r="AB75" s="20">
        <f t="shared" si="2"/>
        <v>0</v>
      </c>
      <c r="AC75" s="2"/>
      <c r="AD75" s="2"/>
    </row>
    <row r="76" spans="1:33" ht="333.75" customHeight="1" x14ac:dyDescent="0.6">
      <c r="A76" s="210" t="s">
        <v>143</v>
      </c>
      <c r="B76" s="240" t="s">
        <v>144</v>
      </c>
      <c r="C76" s="240" t="s">
        <v>33</v>
      </c>
      <c r="D76" s="208">
        <v>0</v>
      </c>
      <c r="E76" s="208">
        <v>700</v>
      </c>
      <c r="F76" s="208">
        <v>0</v>
      </c>
      <c r="G76" s="208">
        <v>0</v>
      </c>
      <c r="H76" s="208">
        <v>0</v>
      </c>
      <c r="I76" s="208">
        <v>0</v>
      </c>
      <c r="J76" s="208">
        <v>0</v>
      </c>
      <c r="K76" s="208">
        <v>700</v>
      </c>
      <c r="L76" s="208">
        <v>0</v>
      </c>
      <c r="M76" s="208">
        <v>0</v>
      </c>
      <c r="N76" s="208">
        <v>0</v>
      </c>
      <c r="O76" s="208">
        <v>0</v>
      </c>
      <c r="P76" s="208">
        <v>700</v>
      </c>
      <c r="Q76" s="208">
        <v>0</v>
      </c>
      <c r="R76" s="208">
        <v>0</v>
      </c>
      <c r="S76" s="208">
        <v>0</v>
      </c>
      <c r="T76" s="208">
        <v>672</v>
      </c>
      <c r="U76" s="212"/>
      <c r="V76" s="26"/>
      <c r="W76" s="189" t="s">
        <v>37</v>
      </c>
      <c r="X76" s="206">
        <v>1010</v>
      </c>
      <c r="Y76" s="201">
        <v>1017</v>
      </c>
      <c r="Z76" s="19" t="s">
        <v>38</v>
      </c>
      <c r="AA76" s="237" t="s">
        <v>29</v>
      </c>
      <c r="AB76" s="20">
        <f t="shared" si="2"/>
        <v>28</v>
      </c>
      <c r="AC76" s="2"/>
      <c r="AD76" s="2"/>
    </row>
    <row r="77" spans="1:33" ht="246.75" x14ac:dyDescent="0.6">
      <c r="A77" s="203" t="s">
        <v>145</v>
      </c>
      <c r="B77" s="240" t="s">
        <v>146</v>
      </c>
      <c r="C77" s="240" t="s">
        <v>33</v>
      </c>
      <c r="D77" s="202">
        <v>0</v>
      </c>
      <c r="E77" s="202">
        <v>15002.8</v>
      </c>
      <c r="F77" s="202">
        <v>0</v>
      </c>
      <c r="G77" s="202">
        <v>0</v>
      </c>
      <c r="H77" s="202">
        <v>0</v>
      </c>
      <c r="I77" s="202">
        <v>0</v>
      </c>
      <c r="J77" s="202">
        <v>0</v>
      </c>
      <c r="K77" s="202">
        <v>15002.8</v>
      </c>
      <c r="L77" s="202">
        <v>0</v>
      </c>
      <c r="M77" s="202">
        <v>0</v>
      </c>
      <c r="N77" s="202">
        <v>0</v>
      </c>
      <c r="O77" s="202">
        <v>0</v>
      </c>
      <c r="P77" s="202">
        <f>11087.94+3664.5+250</f>
        <v>15002.44</v>
      </c>
      <c r="Q77" s="202">
        <v>0</v>
      </c>
      <c r="R77" s="202">
        <v>0</v>
      </c>
      <c r="S77" s="202">
        <v>0</v>
      </c>
      <c r="T77" s="202">
        <v>10810.34</v>
      </c>
      <c r="U77" s="235" t="s">
        <v>502</v>
      </c>
      <c r="V77" s="201"/>
      <c r="W77" s="234" t="s">
        <v>37</v>
      </c>
      <c r="X77" s="201">
        <v>290</v>
      </c>
      <c r="Y77" s="201">
        <v>300</v>
      </c>
      <c r="Z77" s="19" t="s">
        <v>38</v>
      </c>
      <c r="AA77" s="237" t="s">
        <v>29</v>
      </c>
      <c r="AB77" s="20">
        <f t="shared" si="2"/>
        <v>4192.4599999999991</v>
      </c>
      <c r="AC77" s="2"/>
      <c r="AD77" s="2"/>
    </row>
    <row r="78" spans="1:33" ht="408.75" customHeight="1" x14ac:dyDescent="0.6">
      <c r="A78" s="256" t="s">
        <v>147</v>
      </c>
      <c r="B78" s="254" t="s">
        <v>503</v>
      </c>
      <c r="C78" s="254" t="s">
        <v>33</v>
      </c>
      <c r="D78" s="252">
        <v>0</v>
      </c>
      <c r="E78" s="252">
        <v>1250</v>
      </c>
      <c r="F78" s="252">
        <v>0</v>
      </c>
      <c r="G78" s="252">
        <v>0</v>
      </c>
      <c r="H78" s="252">
        <v>0</v>
      </c>
      <c r="I78" s="252">
        <v>0</v>
      </c>
      <c r="J78" s="252">
        <v>0</v>
      </c>
      <c r="K78" s="252">
        <v>1250</v>
      </c>
      <c r="L78" s="252">
        <v>0</v>
      </c>
      <c r="M78" s="252">
        <v>0</v>
      </c>
      <c r="N78" s="252">
        <v>0</v>
      </c>
      <c r="O78" s="252">
        <v>0</v>
      </c>
      <c r="P78" s="252">
        <v>1000</v>
      </c>
      <c r="Q78" s="252">
        <v>0</v>
      </c>
      <c r="R78" s="252">
        <v>0</v>
      </c>
      <c r="S78" s="252">
        <v>0</v>
      </c>
      <c r="T78" s="252">
        <v>900</v>
      </c>
      <c r="U78" s="254" t="s">
        <v>530</v>
      </c>
      <c r="V78" s="244"/>
      <c r="W78" s="250" t="s">
        <v>148</v>
      </c>
      <c r="X78" s="244">
        <v>247</v>
      </c>
      <c r="Y78" s="244">
        <v>220</v>
      </c>
      <c r="Z78" s="244" t="s">
        <v>46</v>
      </c>
      <c r="AA78" s="250" t="s">
        <v>529</v>
      </c>
      <c r="AB78" s="20">
        <f t="shared" si="2"/>
        <v>350</v>
      </c>
      <c r="AC78" s="2"/>
      <c r="AD78" s="2"/>
      <c r="AG78" s="20">
        <f>1000/1250*100</f>
        <v>80</v>
      </c>
    </row>
    <row r="79" spans="1:33" ht="156" customHeight="1" x14ac:dyDescent="0.6">
      <c r="A79" s="257"/>
      <c r="B79" s="255"/>
      <c r="C79" s="255"/>
      <c r="D79" s="253"/>
      <c r="E79" s="253"/>
      <c r="F79" s="253"/>
      <c r="G79" s="253"/>
      <c r="H79" s="253"/>
      <c r="I79" s="253"/>
      <c r="J79" s="253"/>
      <c r="K79" s="253"/>
      <c r="L79" s="253"/>
      <c r="M79" s="253"/>
      <c r="N79" s="253"/>
      <c r="O79" s="253"/>
      <c r="P79" s="253"/>
      <c r="Q79" s="253"/>
      <c r="R79" s="253"/>
      <c r="S79" s="253"/>
      <c r="T79" s="253"/>
      <c r="U79" s="255"/>
      <c r="V79" s="245"/>
      <c r="W79" s="251"/>
      <c r="X79" s="245"/>
      <c r="Y79" s="245"/>
      <c r="Z79" s="245"/>
      <c r="AA79" s="251"/>
      <c r="AB79" s="20"/>
      <c r="AC79" s="2"/>
      <c r="AD79" s="2"/>
      <c r="AG79" s="20"/>
    </row>
    <row r="80" spans="1:33" ht="408.75" customHeight="1" x14ac:dyDescent="0.45">
      <c r="A80" s="189" t="s">
        <v>149</v>
      </c>
      <c r="B80" s="240" t="s">
        <v>150</v>
      </c>
      <c r="C80" s="240" t="s">
        <v>33</v>
      </c>
      <c r="D80" s="208">
        <v>0</v>
      </c>
      <c r="E80" s="208">
        <v>6040</v>
      </c>
      <c r="F80" s="208">
        <v>0</v>
      </c>
      <c r="G80" s="208">
        <v>0</v>
      </c>
      <c r="H80" s="208">
        <v>0</v>
      </c>
      <c r="I80" s="208">
        <v>0</v>
      </c>
      <c r="J80" s="208">
        <v>0</v>
      </c>
      <c r="K80" s="208">
        <v>6040</v>
      </c>
      <c r="L80" s="208">
        <v>0</v>
      </c>
      <c r="M80" s="208">
        <v>0</v>
      </c>
      <c r="N80" s="208">
        <v>0</v>
      </c>
      <c r="O80" s="208">
        <v>0</v>
      </c>
      <c r="P80" s="208">
        <v>6040</v>
      </c>
      <c r="Q80" s="208">
        <v>0</v>
      </c>
      <c r="R80" s="208">
        <v>0</v>
      </c>
      <c r="S80" s="208">
        <v>0</v>
      </c>
      <c r="T80" s="208">
        <v>6040</v>
      </c>
      <c r="U80" s="189"/>
      <c r="V80" s="26"/>
      <c r="W80" s="189" t="s">
        <v>151</v>
      </c>
      <c r="X80" s="234" t="s">
        <v>152</v>
      </c>
      <c r="Y80" s="215">
        <v>0.12</v>
      </c>
      <c r="Z80" s="19" t="s">
        <v>46</v>
      </c>
      <c r="AA80" s="237" t="s">
        <v>494</v>
      </c>
      <c r="AB80" s="20">
        <f t="shared" si="2"/>
        <v>0</v>
      </c>
      <c r="AC80" s="31"/>
      <c r="AD80" s="31"/>
    </row>
    <row r="81" spans="1:39" ht="408.75" customHeight="1" x14ac:dyDescent="0.45">
      <c r="A81" s="189" t="s">
        <v>153</v>
      </c>
      <c r="B81" s="240" t="s">
        <v>154</v>
      </c>
      <c r="C81" s="240" t="s">
        <v>33</v>
      </c>
      <c r="D81" s="208">
        <v>41591</v>
      </c>
      <c r="E81" s="209">
        <v>2200</v>
      </c>
      <c r="F81" s="208">
        <v>0</v>
      </c>
      <c r="G81" s="208">
        <v>0</v>
      </c>
      <c r="H81" s="208">
        <v>0</v>
      </c>
      <c r="I81" s="208">
        <v>41591</v>
      </c>
      <c r="J81" s="208">
        <v>0</v>
      </c>
      <c r="K81" s="208">
        <v>2200</v>
      </c>
      <c r="L81" s="208">
        <v>0</v>
      </c>
      <c r="M81" s="208">
        <v>0</v>
      </c>
      <c r="N81" s="208">
        <v>41591</v>
      </c>
      <c r="O81" s="208">
        <v>0</v>
      </c>
      <c r="P81" s="208">
        <v>2200</v>
      </c>
      <c r="Q81" s="208">
        <v>0</v>
      </c>
      <c r="R81" s="208">
        <v>0</v>
      </c>
      <c r="S81" s="208">
        <v>0</v>
      </c>
      <c r="T81" s="208">
        <v>43481.5</v>
      </c>
      <c r="U81" s="212"/>
      <c r="V81" s="26"/>
      <c r="W81" s="189" t="s">
        <v>155</v>
      </c>
      <c r="X81" s="190" t="s">
        <v>156</v>
      </c>
      <c r="Y81" s="201">
        <v>23</v>
      </c>
      <c r="Z81" s="19" t="s">
        <v>38</v>
      </c>
      <c r="AA81" s="237" t="s">
        <v>29</v>
      </c>
      <c r="AB81" s="20">
        <f t="shared" si="2"/>
        <v>309.5</v>
      </c>
      <c r="AC81" s="31"/>
      <c r="AD81" s="31"/>
    </row>
    <row r="82" spans="1:39" ht="138" x14ac:dyDescent="0.6">
      <c r="A82" s="203" t="s">
        <v>157</v>
      </c>
      <c r="B82" s="17" t="s">
        <v>158</v>
      </c>
      <c r="C82" s="17"/>
      <c r="D82" s="18">
        <f>D83+D87+D95+D96+D97+D102+D98+D100+D101+D104+D105+D107+D108+D111+D112+D113+D114+D115+D117+D119+D120+D122+D103+D109</f>
        <v>5319870.0999999996</v>
      </c>
      <c r="E82" s="18">
        <f>E83+E87+E95+E96+E97+E101+E103+E104+E105+E107+E109+E110+E111+E112+E113+E114+E115+E117+E119+E122</f>
        <v>13410255.599999996</v>
      </c>
      <c r="F82" s="18">
        <f>F83+F87+F95+F96+F97+F102+F98+F100+F101+F104+F105+F107+F108+F111+F112+F113+F114+F115+F117+F119+F120+F122</f>
        <v>0</v>
      </c>
      <c r="G82" s="18">
        <f>G83+G87+G95+G96+G97+G102+G98+G100+G101+G104+G105+G107+G108+G111+G112+G113+G114+G115+G117+G119+G120+G122</f>
        <v>0</v>
      </c>
      <c r="H82" s="18">
        <f>H83+H87+H95+H96+H97+H102+H98+H100+H101+H104+H105+H107+H108+H111+H112+H113+H114+H115+H117+H119+H120+H122</f>
        <v>0</v>
      </c>
      <c r="I82" s="18">
        <f>I83+I87+I95+I96+I97+I102+I98+I100+I101+I104+I105+I107+I108+I111+I112+I113+I114+I115+I117+I119+I120+I122</f>
        <v>5519870.0999999996</v>
      </c>
      <c r="J82" s="18">
        <f>J83+J87+J95+J96+J97+J102+J98+J100+J101+J104+J105+J107+J108+J111+J112+J113+J114+J115+J117+J119+J120+J122</f>
        <v>0</v>
      </c>
      <c r="K82" s="18">
        <f>K83+K87+K95+K96+K97+K101+K103+K104+K105+K107+K109+K110+K111+K112+K113+K114+K115+K117+K119+K122</f>
        <v>13410255.608999997</v>
      </c>
      <c r="L82" s="18">
        <f>L83+L87+L95+L96+L97+L102+L98+L100+L101+L104+L105+L107+L108+L111+L112+L113+L114+L115+L117+L119+L120+L122+L103+L109</f>
        <v>0</v>
      </c>
      <c r="M82" s="18">
        <f>M83+M87+M95+M96+M97+M102+M98+M100+M101+M104+M105+M107+M108+M111+M112+M113+M114+M115+M117+M119+M120+M122+M103+M109</f>
        <v>0</v>
      </c>
      <c r="N82" s="18">
        <f>N98+N100+N102+N120+N108</f>
        <v>5511936.8999999994</v>
      </c>
      <c r="O82" s="18">
        <f>O83+O87+O95+O96+O97+O102+O98+O100+O101+O104+O105+O107+O108+O111+O112+O113+O114+O115+O117+O119+O120+O122+O103+O109</f>
        <v>0</v>
      </c>
      <c r="P82" s="18">
        <f>P83+P87+P95+P96+P97+P102+P98+P100+P101+P104+P105+P107+P108+P111+P112+P113+P114+P115+P117+P119+P120+P122+P103+P109+P110+0.1</f>
        <v>13202080.49542</v>
      </c>
      <c r="Q82" s="18">
        <f>Q83+Q87+Q95+Q96+Q97+Q102+Q98+Q100+Q101+Q104+Q105+Q107+Q108+Q111+Q112+Q113+Q114+Q115+Q117+Q119+Q120+Q122+Q103+Q109</f>
        <v>0</v>
      </c>
      <c r="R82" s="18">
        <f>R83+R87+R95+R96+R97+R102+R98+R100+R101+R104+R105+R107+R108+R111+R112+R113+R114+R115+R117+R119+R120+R122+R103+R109</f>
        <v>0</v>
      </c>
      <c r="S82" s="18">
        <f>S83+S87+S95+S96+S97+S102+S98+S100+S101+S104+S105+S107+S108+S111+S112+S113+S114+S115+S117+S119+S120+S122+S103+S109</f>
        <v>0</v>
      </c>
      <c r="T82" s="18">
        <f>T83+T87+T95+T96+T97+T102+T98+T100+T101+T104+T105+T107+T108+T111+T112+T113+T114+T115+T117+T119+T120+T122+T103+T109</f>
        <v>811335.14941999991</v>
      </c>
      <c r="U82" s="16" t="s">
        <v>29</v>
      </c>
      <c r="V82" s="16" t="s">
        <v>29</v>
      </c>
      <c r="W82" s="16" t="s">
        <v>29</v>
      </c>
      <c r="X82" s="16" t="s">
        <v>29</v>
      </c>
      <c r="Y82" s="16" t="s">
        <v>29</v>
      </c>
      <c r="Z82" s="32" t="s">
        <v>29</v>
      </c>
      <c r="AA82" s="32" t="s">
        <v>29</v>
      </c>
      <c r="AB82" s="20">
        <f t="shared" si="2"/>
        <v>18118790.559579998</v>
      </c>
      <c r="AC82" s="21">
        <f>(N82+P82)/(I82+K82)*100</f>
        <v>98.858389442827345</v>
      </c>
      <c r="AD82" s="2"/>
      <c r="AG82" s="21">
        <f>N82/I82*100</f>
        <v>99.856279226570919</v>
      </c>
      <c r="AH82" s="21">
        <f>P82/K82*100</f>
        <v>98.447642463725401</v>
      </c>
      <c r="AM82" s="21">
        <f>P82+N82-K82-I82</f>
        <v>-216108.31357999705</v>
      </c>
    </row>
    <row r="83" spans="1:39" ht="351" customHeight="1" x14ac:dyDescent="0.6">
      <c r="A83" s="210" t="s">
        <v>39</v>
      </c>
      <c r="B83" s="240" t="s">
        <v>159</v>
      </c>
      <c r="C83" s="240" t="s">
        <v>33</v>
      </c>
      <c r="D83" s="208">
        <v>0</v>
      </c>
      <c r="E83" s="208">
        <f>E84</f>
        <v>2345498.7999999998</v>
      </c>
      <c r="F83" s="208">
        <v>0</v>
      </c>
      <c r="G83" s="208">
        <v>0</v>
      </c>
      <c r="H83" s="208">
        <v>0</v>
      </c>
      <c r="I83" s="208">
        <v>0</v>
      </c>
      <c r="J83" s="208">
        <v>0</v>
      </c>
      <c r="K83" s="208">
        <f>K84</f>
        <v>2345498.8089999999</v>
      </c>
      <c r="L83" s="208">
        <v>0</v>
      </c>
      <c r="M83" s="208">
        <v>0</v>
      </c>
      <c r="N83" s="208">
        <v>0</v>
      </c>
      <c r="O83" s="208">
        <v>0</v>
      </c>
      <c r="P83" s="208">
        <f>P84</f>
        <v>2343479.9</v>
      </c>
      <c r="Q83" s="208">
        <v>0</v>
      </c>
      <c r="R83" s="208">
        <v>0</v>
      </c>
      <c r="S83" s="208">
        <v>0</v>
      </c>
      <c r="T83" s="208">
        <v>365388.59509000002</v>
      </c>
      <c r="U83" s="26" t="s">
        <v>29</v>
      </c>
      <c r="V83" s="26" t="s">
        <v>29</v>
      </c>
      <c r="W83" s="26" t="s">
        <v>29</v>
      </c>
      <c r="X83" s="201" t="s">
        <v>29</v>
      </c>
      <c r="Y83" s="201" t="s">
        <v>29</v>
      </c>
      <c r="Z83" s="19" t="s">
        <v>29</v>
      </c>
      <c r="AA83" s="19" t="s">
        <v>29</v>
      </c>
      <c r="AB83" s="20">
        <f t="shared" si="2"/>
        <v>1980110.2139099999</v>
      </c>
      <c r="AC83" s="2"/>
      <c r="AD83" s="2"/>
    </row>
    <row r="84" spans="1:39" ht="409.5" customHeight="1" x14ac:dyDescent="0.6">
      <c r="A84" s="256" t="s">
        <v>120</v>
      </c>
      <c r="B84" s="254" t="s">
        <v>125</v>
      </c>
      <c r="C84" s="254" t="s">
        <v>33</v>
      </c>
      <c r="D84" s="252">
        <v>0</v>
      </c>
      <c r="E84" s="252">
        <v>2345498.7999999998</v>
      </c>
      <c r="F84" s="252">
        <v>0</v>
      </c>
      <c r="G84" s="252">
        <v>0</v>
      </c>
      <c r="H84" s="252">
        <v>0</v>
      </c>
      <c r="I84" s="252">
        <v>0</v>
      </c>
      <c r="J84" s="252">
        <v>0</v>
      </c>
      <c r="K84" s="252">
        <v>2345498.8089999999</v>
      </c>
      <c r="L84" s="252">
        <v>0</v>
      </c>
      <c r="M84" s="252">
        <v>0</v>
      </c>
      <c r="N84" s="252">
        <v>0</v>
      </c>
      <c r="O84" s="252">
        <v>0</v>
      </c>
      <c r="P84" s="252">
        <v>2343479.9</v>
      </c>
      <c r="Q84" s="252">
        <v>0</v>
      </c>
      <c r="R84" s="252">
        <v>0</v>
      </c>
      <c r="S84" s="252">
        <v>0</v>
      </c>
      <c r="T84" s="252">
        <v>365388.59509000002</v>
      </c>
      <c r="U84" s="254" t="s">
        <v>533</v>
      </c>
      <c r="V84" s="244"/>
      <c r="W84" s="244" t="s">
        <v>37</v>
      </c>
      <c r="X84" s="262">
        <v>40273</v>
      </c>
      <c r="Y84" s="262">
        <f>229+4135+2704+9139+26100+1200</f>
        <v>43507</v>
      </c>
      <c r="Z84" s="244" t="s">
        <v>38</v>
      </c>
      <c r="AA84" s="250" t="s">
        <v>29</v>
      </c>
      <c r="AB84" s="20">
        <f t="shared" si="2"/>
        <v>1980110.2139099999</v>
      </c>
      <c r="AC84" s="33"/>
      <c r="AD84" s="2"/>
    </row>
    <row r="85" spans="1:39" ht="409.6" customHeight="1" x14ac:dyDescent="0.6">
      <c r="A85" s="269"/>
      <c r="B85" s="268"/>
      <c r="C85" s="268"/>
      <c r="D85" s="273"/>
      <c r="E85" s="273"/>
      <c r="F85" s="273"/>
      <c r="G85" s="273"/>
      <c r="H85" s="273"/>
      <c r="I85" s="273"/>
      <c r="J85" s="273"/>
      <c r="K85" s="273"/>
      <c r="L85" s="273"/>
      <c r="M85" s="273"/>
      <c r="N85" s="273"/>
      <c r="O85" s="273"/>
      <c r="P85" s="273"/>
      <c r="Q85" s="273"/>
      <c r="R85" s="273"/>
      <c r="S85" s="273"/>
      <c r="T85" s="273"/>
      <c r="U85" s="268"/>
      <c r="V85" s="271"/>
      <c r="W85" s="271"/>
      <c r="X85" s="272"/>
      <c r="Y85" s="272"/>
      <c r="Z85" s="271"/>
      <c r="AA85" s="270"/>
      <c r="AB85" s="20"/>
      <c r="AC85" s="2"/>
      <c r="AD85" s="2"/>
    </row>
    <row r="86" spans="1:39" ht="409.6" customHeight="1" x14ac:dyDescent="0.6">
      <c r="A86" s="257"/>
      <c r="B86" s="255"/>
      <c r="C86" s="255"/>
      <c r="D86" s="253"/>
      <c r="E86" s="253"/>
      <c r="F86" s="253"/>
      <c r="G86" s="253"/>
      <c r="H86" s="253"/>
      <c r="I86" s="253"/>
      <c r="J86" s="253"/>
      <c r="K86" s="253"/>
      <c r="L86" s="253"/>
      <c r="M86" s="253"/>
      <c r="N86" s="253"/>
      <c r="O86" s="253"/>
      <c r="P86" s="253"/>
      <c r="Q86" s="253"/>
      <c r="R86" s="253"/>
      <c r="S86" s="253"/>
      <c r="T86" s="253"/>
      <c r="U86" s="255"/>
      <c r="V86" s="245"/>
      <c r="W86" s="245"/>
      <c r="X86" s="263"/>
      <c r="Y86" s="263"/>
      <c r="Z86" s="245"/>
      <c r="AA86" s="251"/>
      <c r="AB86" s="20"/>
      <c r="AC86" s="2"/>
      <c r="AD86" s="2"/>
    </row>
    <row r="87" spans="1:39" ht="409.5" x14ac:dyDescent="0.6">
      <c r="A87" s="210" t="s">
        <v>42</v>
      </c>
      <c r="B87" s="240" t="s">
        <v>385</v>
      </c>
      <c r="C87" s="240" t="s">
        <v>33</v>
      </c>
      <c r="D87" s="202">
        <v>0</v>
      </c>
      <c r="E87" s="204">
        <f>E88+E90</f>
        <v>310556.90000000002</v>
      </c>
      <c r="F87" s="209">
        <v>0</v>
      </c>
      <c r="G87" s="202">
        <v>0</v>
      </c>
      <c r="H87" s="202">
        <v>0</v>
      </c>
      <c r="I87" s="202">
        <v>0</v>
      </c>
      <c r="J87" s="202">
        <v>0</v>
      </c>
      <c r="K87" s="202">
        <f>K88+K90</f>
        <v>310556.90000000002</v>
      </c>
      <c r="L87" s="202">
        <v>0</v>
      </c>
      <c r="M87" s="202">
        <v>0</v>
      </c>
      <c r="N87" s="202">
        <v>0</v>
      </c>
      <c r="O87" s="202">
        <v>0</v>
      </c>
      <c r="P87" s="202">
        <f>P88+P90</f>
        <v>307668.46950999997</v>
      </c>
      <c r="Q87" s="202">
        <v>0</v>
      </c>
      <c r="R87" s="202">
        <v>0</v>
      </c>
      <c r="S87" s="202">
        <v>0</v>
      </c>
      <c r="T87" s="202">
        <f>T88+T90</f>
        <v>91096.189999999988</v>
      </c>
      <c r="U87" s="201" t="s">
        <v>29</v>
      </c>
      <c r="V87" s="201" t="s">
        <v>29</v>
      </c>
      <c r="W87" s="201" t="s">
        <v>29</v>
      </c>
      <c r="X87" s="201" t="s">
        <v>29</v>
      </c>
      <c r="Y87" s="201" t="s">
        <v>29</v>
      </c>
      <c r="Z87" s="19" t="s">
        <v>29</v>
      </c>
      <c r="AA87" s="19" t="s">
        <v>29</v>
      </c>
      <c r="AB87" s="20">
        <f t="shared" si="2"/>
        <v>219460.71000000002</v>
      </c>
      <c r="AC87" s="2"/>
      <c r="AD87" s="2"/>
    </row>
    <row r="88" spans="1:39" ht="409.6" customHeight="1" x14ac:dyDescent="0.6">
      <c r="A88" s="256" t="s">
        <v>160</v>
      </c>
      <c r="B88" s="254" t="s">
        <v>125</v>
      </c>
      <c r="C88" s="254" t="s">
        <v>33</v>
      </c>
      <c r="D88" s="252">
        <v>0</v>
      </c>
      <c r="E88" s="260">
        <v>89952.6</v>
      </c>
      <c r="F88" s="260">
        <v>0</v>
      </c>
      <c r="G88" s="252">
        <v>0</v>
      </c>
      <c r="H88" s="252">
        <v>0</v>
      </c>
      <c r="I88" s="252">
        <v>0</v>
      </c>
      <c r="J88" s="252">
        <v>0</v>
      </c>
      <c r="K88" s="252">
        <v>89952.6</v>
      </c>
      <c r="L88" s="252">
        <v>0</v>
      </c>
      <c r="M88" s="252">
        <v>0</v>
      </c>
      <c r="N88" s="252">
        <v>0</v>
      </c>
      <c r="O88" s="252">
        <v>0</v>
      </c>
      <c r="P88" s="252">
        <v>89788.669510000007</v>
      </c>
      <c r="Q88" s="252">
        <v>0</v>
      </c>
      <c r="R88" s="252">
        <v>0</v>
      </c>
      <c r="S88" s="252">
        <v>0</v>
      </c>
      <c r="T88" s="252">
        <v>18472.8</v>
      </c>
      <c r="U88" s="254" t="s">
        <v>538</v>
      </c>
      <c r="V88" s="244"/>
      <c r="W88" s="244" t="s">
        <v>37</v>
      </c>
      <c r="X88" s="244">
        <v>100</v>
      </c>
      <c r="Y88" s="244">
        <v>120</v>
      </c>
      <c r="Z88" s="244" t="s">
        <v>38</v>
      </c>
      <c r="AA88" s="250" t="s">
        <v>29</v>
      </c>
      <c r="AB88" s="20">
        <f t="shared" si="2"/>
        <v>71479.8</v>
      </c>
      <c r="AC88" s="2"/>
      <c r="AD88" s="2"/>
    </row>
    <row r="89" spans="1:39" ht="409.6" customHeight="1" x14ac:dyDescent="0.6">
      <c r="A89" s="257"/>
      <c r="B89" s="255"/>
      <c r="C89" s="255"/>
      <c r="D89" s="253"/>
      <c r="E89" s="261"/>
      <c r="F89" s="261"/>
      <c r="G89" s="253"/>
      <c r="H89" s="253"/>
      <c r="I89" s="253"/>
      <c r="J89" s="253"/>
      <c r="K89" s="253"/>
      <c r="L89" s="253"/>
      <c r="M89" s="253"/>
      <c r="N89" s="253"/>
      <c r="O89" s="253"/>
      <c r="P89" s="253"/>
      <c r="Q89" s="253"/>
      <c r="R89" s="253"/>
      <c r="S89" s="253"/>
      <c r="T89" s="253"/>
      <c r="U89" s="255"/>
      <c r="V89" s="245"/>
      <c r="W89" s="245"/>
      <c r="X89" s="245"/>
      <c r="Y89" s="245"/>
      <c r="Z89" s="245"/>
      <c r="AA89" s="251"/>
      <c r="AB89" s="20">
        <v>7020330109020</v>
      </c>
      <c r="AC89" s="2"/>
      <c r="AD89" s="2"/>
    </row>
    <row r="90" spans="1:39" ht="211.5" x14ac:dyDescent="0.6">
      <c r="A90" s="203" t="s">
        <v>161</v>
      </c>
      <c r="B90" s="240" t="s">
        <v>162</v>
      </c>
      <c r="C90" s="240" t="s">
        <v>33</v>
      </c>
      <c r="D90" s="202">
        <v>0</v>
      </c>
      <c r="E90" s="204">
        <f>E91+E93+E94</f>
        <v>220604.3</v>
      </c>
      <c r="F90" s="204">
        <v>0</v>
      </c>
      <c r="G90" s="202">
        <v>0</v>
      </c>
      <c r="H90" s="202">
        <v>0</v>
      </c>
      <c r="I90" s="202">
        <v>0</v>
      </c>
      <c r="J90" s="202">
        <v>0</v>
      </c>
      <c r="K90" s="202">
        <f>K91+K93+K94</f>
        <v>220604.3</v>
      </c>
      <c r="L90" s="202">
        <v>0</v>
      </c>
      <c r="M90" s="202">
        <v>0</v>
      </c>
      <c r="N90" s="202">
        <v>0</v>
      </c>
      <c r="O90" s="202">
        <v>0</v>
      </c>
      <c r="P90" s="202">
        <f>P91+P93+P94</f>
        <v>217879.8</v>
      </c>
      <c r="Q90" s="202">
        <v>0</v>
      </c>
      <c r="R90" s="202">
        <v>0</v>
      </c>
      <c r="S90" s="202">
        <v>0</v>
      </c>
      <c r="T90" s="202">
        <f>T91+T93+T94</f>
        <v>72623.389999999985</v>
      </c>
      <c r="U90" s="201" t="s">
        <v>29</v>
      </c>
      <c r="V90" s="201" t="s">
        <v>29</v>
      </c>
      <c r="W90" s="201" t="s">
        <v>29</v>
      </c>
      <c r="X90" s="201" t="s">
        <v>29</v>
      </c>
      <c r="Y90" s="201" t="s">
        <v>29</v>
      </c>
      <c r="Z90" s="19" t="s">
        <v>29</v>
      </c>
      <c r="AA90" s="237" t="s">
        <v>29</v>
      </c>
      <c r="AB90" s="20">
        <f t="shared" ref="AB90:AB120" si="4">(I90+K90)-T90</f>
        <v>147980.91</v>
      </c>
      <c r="AC90" s="2"/>
      <c r="AD90" s="2"/>
    </row>
    <row r="91" spans="1:39" ht="409.6" customHeight="1" x14ac:dyDescent="0.45">
      <c r="A91" s="256" t="s">
        <v>163</v>
      </c>
      <c r="B91" s="254" t="s">
        <v>130</v>
      </c>
      <c r="C91" s="254" t="s">
        <v>33</v>
      </c>
      <c r="D91" s="252">
        <v>0</v>
      </c>
      <c r="E91" s="260">
        <v>187349.9</v>
      </c>
      <c r="F91" s="260">
        <v>0</v>
      </c>
      <c r="G91" s="252">
        <v>0</v>
      </c>
      <c r="H91" s="252">
        <v>0</v>
      </c>
      <c r="I91" s="252">
        <v>0</v>
      </c>
      <c r="J91" s="252">
        <v>0</v>
      </c>
      <c r="K91" s="252">
        <v>187349.9</v>
      </c>
      <c r="L91" s="252">
        <v>0</v>
      </c>
      <c r="M91" s="252">
        <v>0</v>
      </c>
      <c r="N91" s="252">
        <v>0</v>
      </c>
      <c r="O91" s="252">
        <v>0</v>
      </c>
      <c r="P91" s="252">
        <v>184625.4</v>
      </c>
      <c r="Q91" s="252">
        <v>0</v>
      </c>
      <c r="R91" s="252">
        <v>0</v>
      </c>
      <c r="S91" s="252">
        <v>0</v>
      </c>
      <c r="T91" s="252">
        <v>39368.99</v>
      </c>
      <c r="U91" s="254" t="s">
        <v>527</v>
      </c>
      <c r="V91" s="244"/>
      <c r="W91" s="244" t="s">
        <v>37</v>
      </c>
      <c r="X91" s="262">
        <v>1801</v>
      </c>
      <c r="Y91" s="262">
        <f>1088+729</f>
        <v>1817</v>
      </c>
      <c r="Z91" s="244" t="s">
        <v>38</v>
      </c>
      <c r="AA91" s="250" t="s">
        <v>29</v>
      </c>
      <c r="AB91" s="20">
        <f t="shared" si="4"/>
        <v>147980.91</v>
      </c>
      <c r="AC91" s="34"/>
      <c r="AD91" s="34"/>
    </row>
    <row r="92" spans="1:39" ht="96.75" customHeight="1" x14ac:dyDescent="0.45">
      <c r="A92" s="257"/>
      <c r="B92" s="255"/>
      <c r="C92" s="255"/>
      <c r="D92" s="253"/>
      <c r="E92" s="261"/>
      <c r="F92" s="261"/>
      <c r="G92" s="253"/>
      <c r="H92" s="253"/>
      <c r="I92" s="253"/>
      <c r="J92" s="253"/>
      <c r="K92" s="253"/>
      <c r="L92" s="253"/>
      <c r="M92" s="253"/>
      <c r="N92" s="253"/>
      <c r="O92" s="253"/>
      <c r="P92" s="253"/>
      <c r="Q92" s="253"/>
      <c r="R92" s="253"/>
      <c r="S92" s="253"/>
      <c r="T92" s="253"/>
      <c r="U92" s="255"/>
      <c r="V92" s="245"/>
      <c r="W92" s="245"/>
      <c r="X92" s="263"/>
      <c r="Y92" s="263"/>
      <c r="Z92" s="245"/>
      <c r="AA92" s="251"/>
      <c r="AB92" s="20"/>
      <c r="AC92" s="34"/>
      <c r="AD92" s="34"/>
    </row>
    <row r="93" spans="1:39" ht="211.5" x14ac:dyDescent="0.45">
      <c r="A93" s="203" t="s">
        <v>164</v>
      </c>
      <c r="B93" s="240" t="s">
        <v>132</v>
      </c>
      <c r="C93" s="240" t="s">
        <v>33</v>
      </c>
      <c r="D93" s="202">
        <v>0</v>
      </c>
      <c r="E93" s="204">
        <v>32000</v>
      </c>
      <c r="F93" s="204">
        <v>0</v>
      </c>
      <c r="G93" s="202">
        <v>0</v>
      </c>
      <c r="H93" s="202">
        <v>0</v>
      </c>
      <c r="I93" s="202">
        <v>0</v>
      </c>
      <c r="J93" s="202">
        <v>0</v>
      </c>
      <c r="K93" s="202">
        <v>32000</v>
      </c>
      <c r="L93" s="202">
        <v>0</v>
      </c>
      <c r="M93" s="202">
        <v>0</v>
      </c>
      <c r="N93" s="202">
        <v>0</v>
      </c>
      <c r="O93" s="202">
        <v>0</v>
      </c>
      <c r="P93" s="202">
        <v>32000</v>
      </c>
      <c r="Q93" s="202">
        <v>0</v>
      </c>
      <c r="R93" s="202">
        <v>0</v>
      </c>
      <c r="S93" s="202">
        <v>0</v>
      </c>
      <c r="T93" s="202">
        <v>32000</v>
      </c>
      <c r="U93" s="235"/>
      <c r="V93" s="201"/>
      <c r="W93" s="234" t="s">
        <v>126</v>
      </c>
      <c r="X93" s="201">
        <v>2</v>
      </c>
      <c r="Y93" s="201">
        <v>2</v>
      </c>
      <c r="Z93" s="19" t="s">
        <v>38</v>
      </c>
      <c r="AA93" s="237" t="s">
        <v>29</v>
      </c>
      <c r="AB93" s="20">
        <f t="shared" si="4"/>
        <v>0</v>
      </c>
      <c r="AC93" s="34"/>
      <c r="AD93" s="34"/>
    </row>
    <row r="94" spans="1:39" ht="408.75" customHeight="1" x14ac:dyDescent="0.6">
      <c r="A94" s="210" t="s">
        <v>165</v>
      </c>
      <c r="B94" s="240" t="s">
        <v>166</v>
      </c>
      <c r="C94" s="240" t="s">
        <v>33</v>
      </c>
      <c r="D94" s="208">
        <v>0</v>
      </c>
      <c r="E94" s="209">
        <v>1254.4000000000001</v>
      </c>
      <c r="F94" s="209">
        <v>0</v>
      </c>
      <c r="G94" s="208">
        <v>0</v>
      </c>
      <c r="H94" s="208">
        <v>0</v>
      </c>
      <c r="I94" s="208">
        <v>0</v>
      </c>
      <c r="J94" s="208">
        <v>0</v>
      </c>
      <c r="K94" s="208">
        <v>1254.4000000000001</v>
      </c>
      <c r="L94" s="208">
        <v>0</v>
      </c>
      <c r="M94" s="208">
        <v>0</v>
      </c>
      <c r="N94" s="208">
        <v>0</v>
      </c>
      <c r="O94" s="208">
        <v>0</v>
      </c>
      <c r="P94" s="208">
        <v>1254.4000000000001</v>
      </c>
      <c r="Q94" s="208">
        <v>0</v>
      </c>
      <c r="R94" s="208">
        <v>0</v>
      </c>
      <c r="S94" s="208">
        <v>0</v>
      </c>
      <c r="T94" s="208">
        <v>1254.4000000000001</v>
      </c>
      <c r="U94" s="211"/>
      <c r="V94" s="26"/>
      <c r="W94" s="26" t="s">
        <v>37</v>
      </c>
      <c r="X94" s="201">
        <v>163</v>
      </c>
      <c r="Y94" s="201">
        <v>163</v>
      </c>
      <c r="Z94" s="19" t="s">
        <v>38</v>
      </c>
      <c r="AA94" s="19" t="s">
        <v>29</v>
      </c>
      <c r="AB94" s="20">
        <f t="shared" si="4"/>
        <v>0</v>
      </c>
      <c r="AC94" s="2"/>
      <c r="AD94" s="2"/>
    </row>
    <row r="95" spans="1:39" ht="408.75" customHeight="1" x14ac:dyDescent="0.6">
      <c r="A95" s="210" t="s">
        <v>122</v>
      </c>
      <c r="B95" s="240" t="s">
        <v>167</v>
      </c>
      <c r="C95" s="240" t="s">
        <v>33</v>
      </c>
      <c r="D95" s="208">
        <v>0</v>
      </c>
      <c r="E95" s="208">
        <v>290480.3</v>
      </c>
      <c r="F95" s="208">
        <v>0</v>
      </c>
      <c r="G95" s="208">
        <v>0</v>
      </c>
      <c r="H95" s="208">
        <v>0</v>
      </c>
      <c r="I95" s="208">
        <v>0</v>
      </c>
      <c r="J95" s="208">
        <v>0</v>
      </c>
      <c r="K95" s="208">
        <v>290480.3</v>
      </c>
      <c r="L95" s="208">
        <v>0</v>
      </c>
      <c r="M95" s="208">
        <v>0</v>
      </c>
      <c r="N95" s="208">
        <v>0</v>
      </c>
      <c r="O95" s="208">
        <v>0</v>
      </c>
      <c r="P95" s="208">
        <v>290480.3</v>
      </c>
      <c r="Q95" s="208">
        <v>0</v>
      </c>
      <c r="R95" s="208">
        <v>0</v>
      </c>
      <c r="S95" s="208">
        <v>0</v>
      </c>
      <c r="T95" s="208">
        <v>290480.3</v>
      </c>
      <c r="U95" s="189"/>
      <c r="V95" s="26"/>
      <c r="W95" s="26" t="s">
        <v>37</v>
      </c>
      <c r="X95" s="206">
        <v>5420</v>
      </c>
      <c r="Y95" s="206">
        <v>5163</v>
      </c>
      <c r="Z95" s="19" t="s">
        <v>46</v>
      </c>
      <c r="AA95" s="237" t="s">
        <v>168</v>
      </c>
      <c r="AB95" s="20">
        <f t="shared" si="4"/>
        <v>0</v>
      </c>
      <c r="AC95" s="2"/>
      <c r="AD95" s="2"/>
    </row>
    <row r="96" spans="1:39" ht="409.5" x14ac:dyDescent="0.6">
      <c r="A96" s="203" t="s">
        <v>44</v>
      </c>
      <c r="B96" s="240" t="s">
        <v>169</v>
      </c>
      <c r="C96" s="240" t="s">
        <v>33</v>
      </c>
      <c r="D96" s="202">
        <v>0</v>
      </c>
      <c r="E96" s="204">
        <v>964657.2</v>
      </c>
      <c r="F96" s="204">
        <v>0</v>
      </c>
      <c r="G96" s="202">
        <v>0</v>
      </c>
      <c r="H96" s="202">
        <v>0</v>
      </c>
      <c r="I96" s="202">
        <v>0</v>
      </c>
      <c r="J96" s="202">
        <v>0</v>
      </c>
      <c r="K96" s="202">
        <v>964657.2</v>
      </c>
      <c r="L96" s="202">
        <v>0</v>
      </c>
      <c r="M96" s="202">
        <v>0</v>
      </c>
      <c r="N96" s="202">
        <v>0</v>
      </c>
      <c r="O96" s="202">
        <v>0</v>
      </c>
      <c r="P96" s="202">
        <v>954916.03180999996</v>
      </c>
      <c r="Q96" s="202">
        <v>0</v>
      </c>
      <c r="R96" s="202">
        <v>0</v>
      </c>
      <c r="S96" s="202">
        <v>0</v>
      </c>
      <c r="T96" s="202">
        <v>159.99177</v>
      </c>
      <c r="U96" s="235" t="s">
        <v>510</v>
      </c>
      <c r="V96" s="201"/>
      <c r="W96" s="201" t="s">
        <v>37</v>
      </c>
      <c r="X96" s="206">
        <v>385126</v>
      </c>
      <c r="Y96" s="190">
        <v>407308</v>
      </c>
      <c r="Z96" s="19" t="s">
        <v>38</v>
      </c>
      <c r="AA96" s="237" t="s">
        <v>29</v>
      </c>
      <c r="AB96" s="20">
        <f t="shared" si="4"/>
        <v>964497.20822999999</v>
      </c>
      <c r="AC96" s="2"/>
      <c r="AD96" s="2"/>
      <c r="AG96" s="20">
        <f>P96/K96*100</f>
        <v>98.990193802523834</v>
      </c>
    </row>
    <row r="97" spans="1:33" ht="408.75" customHeight="1" x14ac:dyDescent="0.6">
      <c r="A97" s="210" t="s">
        <v>47</v>
      </c>
      <c r="B97" s="240" t="s">
        <v>455</v>
      </c>
      <c r="C97" s="240" t="s">
        <v>33</v>
      </c>
      <c r="D97" s="208">
        <v>0</v>
      </c>
      <c r="E97" s="208">
        <v>159231.6</v>
      </c>
      <c r="F97" s="208">
        <v>0</v>
      </c>
      <c r="G97" s="208">
        <v>0</v>
      </c>
      <c r="H97" s="208">
        <v>0</v>
      </c>
      <c r="I97" s="208">
        <v>0</v>
      </c>
      <c r="J97" s="208">
        <v>0</v>
      </c>
      <c r="K97" s="208">
        <v>159231.6</v>
      </c>
      <c r="L97" s="208">
        <v>0</v>
      </c>
      <c r="M97" s="208">
        <v>0</v>
      </c>
      <c r="N97" s="208">
        <v>0</v>
      </c>
      <c r="O97" s="208">
        <v>0</v>
      </c>
      <c r="P97" s="208">
        <v>140508.90148999999</v>
      </c>
      <c r="Q97" s="208">
        <v>0</v>
      </c>
      <c r="R97" s="208">
        <v>0</v>
      </c>
      <c r="S97" s="208">
        <v>0</v>
      </c>
      <c r="T97" s="208">
        <v>1961.5061000000001</v>
      </c>
      <c r="U97" s="212" t="s">
        <v>445</v>
      </c>
      <c r="V97" s="26"/>
      <c r="W97" s="26" t="s">
        <v>37</v>
      </c>
      <c r="X97" s="206">
        <v>107701</v>
      </c>
      <c r="Y97" s="206">
        <v>113693</v>
      </c>
      <c r="Z97" s="19" t="s">
        <v>52</v>
      </c>
      <c r="AA97" s="237" t="s">
        <v>29</v>
      </c>
      <c r="AB97" s="20">
        <f t="shared" si="4"/>
        <v>157270.09390000001</v>
      </c>
      <c r="AC97" s="2"/>
      <c r="AD97" s="2"/>
      <c r="AG97" s="20">
        <f>P97/K97*100</f>
        <v>88.241844891340648</v>
      </c>
    </row>
    <row r="98" spans="1:33" ht="408.75" customHeight="1" x14ac:dyDescent="0.6">
      <c r="A98" s="256" t="s">
        <v>53</v>
      </c>
      <c r="B98" s="254" t="s">
        <v>523</v>
      </c>
      <c r="C98" s="254" t="s">
        <v>33</v>
      </c>
      <c r="D98" s="252">
        <v>24171.5</v>
      </c>
      <c r="E98" s="252">
        <v>0</v>
      </c>
      <c r="F98" s="252">
        <v>0</v>
      </c>
      <c r="G98" s="252">
        <v>0</v>
      </c>
      <c r="H98" s="252">
        <v>0</v>
      </c>
      <c r="I98" s="252">
        <v>24171.5</v>
      </c>
      <c r="J98" s="252">
        <v>0</v>
      </c>
      <c r="K98" s="252">
        <v>0</v>
      </c>
      <c r="L98" s="252">
        <v>0</v>
      </c>
      <c r="M98" s="252">
        <v>0</v>
      </c>
      <c r="N98" s="252">
        <v>20996.3</v>
      </c>
      <c r="O98" s="252">
        <v>0</v>
      </c>
      <c r="P98" s="252">
        <v>0</v>
      </c>
      <c r="Q98" s="252">
        <v>0</v>
      </c>
      <c r="R98" s="252">
        <v>0</v>
      </c>
      <c r="S98" s="252">
        <v>0</v>
      </c>
      <c r="T98" s="252">
        <v>0</v>
      </c>
      <c r="U98" s="254" t="s">
        <v>446</v>
      </c>
      <c r="V98" s="244"/>
      <c r="W98" s="250" t="s">
        <v>37</v>
      </c>
      <c r="X98" s="244">
        <v>272</v>
      </c>
      <c r="Y98" s="244">
        <v>275</v>
      </c>
      <c r="Z98" s="244" t="s">
        <v>52</v>
      </c>
      <c r="AA98" s="250" t="s">
        <v>29</v>
      </c>
      <c r="AB98" s="20">
        <f t="shared" si="4"/>
        <v>24171.5</v>
      </c>
      <c r="AC98" s="2"/>
      <c r="AD98" s="2"/>
    </row>
    <row r="99" spans="1:33" ht="228.75" customHeight="1" x14ac:dyDescent="0.6">
      <c r="A99" s="257"/>
      <c r="B99" s="255"/>
      <c r="C99" s="255"/>
      <c r="D99" s="253"/>
      <c r="E99" s="253"/>
      <c r="F99" s="253"/>
      <c r="G99" s="253"/>
      <c r="H99" s="253"/>
      <c r="I99" s="253"/>
      <c r="J99" s="253"/>
      <c r="K99" s="253"/>
      <c r="L99" s="253"/>
      <c r="M99" s="253"/>
      <c r="N99" s="253"/>
      <c r="O99" s="253"/>
      <c r="P99" s="253"/>
      <c r="Q99" s="253"/>
      <c r="R99" s="253"/>
      <c r="S99" s="253"/>
      <c r="T99" s="253"/>
      <c r="U99" s="255"/>
      <c r="V99" s="245"/>
      <c r="W99" s="251"/>
      <c r="X99" s="245"/>
      <c r="Y99" s="245"/>
      <c r="Z99" s="245"/>
      <c r="AA99" s="251"/>
      <c r="AB99" s="20"/>
      <c r="AC99" s="2"/>
      <c r="AD99" s="2"/>
    </row>
    <row r="100" spans="1:33" ht="408.75" customHeight="1" x14ac:dyDescent="0.6">
      <c r="A100" s="189" t="s">
        <v>170</v>
      </c>
      <c r="B100" s="240" t="s">
        <v>171</v>
      </c>
      <c r="C100" s="207" t="s">
        <v>33</v>
      </c>
      <c r="D100" s="209">
        <v>3136799.9</v>
      </c>
      <c r="E100" s="208">
        <v>0</v>
      </c>
      <c r="F100" s="208">
        <v>0</v>
      </c>
      <c r="G100" s="208">
        <v>0</v>
      </c>
      <c r="H100" s="208">
        <v>0</v>
      </c>
      <c r="I100" s="209">
        <v>3136799.9</v>
      </c>
      <c r="J100" s="208">
        <v>0</v>
      </c>
      <c r="K100" s="208">
        <v>0</v>
      </c>
      <c r="L100" s="208">
        <v>0</v>
      </c>
      <c r="M100" s="208">
        <v>0</v>
      </c>
      <c r="N100" s="208">
        <v>3135473.6</v>
      </c>
      <c r="O100" s="208">
        <v>0</v>
      </c>
      <c r="P100" s="208">
        <v>0</v>
      </c>
      <c r="Q100" s="208">
        <v>0</v>
      </c>
      <c r="R100" s="208">
        <v>0</v>
      </c>
      <c r="S100" s="208">
        <v>0</v>
      </c>
      <c r="T100" s="208">
        <v>449.49484999999999</v>
      </c>
      <c r="U100" s="189" t="s">
        <v>465</v>
      </c>
      <c r="V100" s="26"/>
      <c r="W100" s="189" t="s">
        <v>37</v>
      </c>
      <c r="X100" s="206">
        <v>67915</v>
      </c>
      <c r="Y100" s="206">
        <v>86530</v>
      </c>
      <c r="Z100" s="19" t="s">
        <v>38</v>
      </c>
      <c r="AA100" s="237" t="s">
        <v>29</v>
      </c>
      <c r="AB100" s="20">
        <f t="shared" si="4"/>
        <v>3136350.40515</v>
      </c>
      <c r="AC100" s="2"/>
      <c r="AD100" s="2"/>
    </row>
    <row r="101" spans="1:33" ht="408" customHeight="1" x14ac:dyDescent="0.6">
      <c r="A101" s="189" t="s">
        <v>172</v>
      </c>
      <c r="B101" s="240" t="s">
        <v>457</v>
      </c>
      <c r="C101" s="241"/>
      <c r="D101" s="209">
        <v>0</v>
      </c>
      <c r="E101" s="209">
        <v>3607018.4</v>
      </c>
      <c r="F101" s="209">
        <v>0</v>
      </c>
      <c r="G101" s="209">
        <v>0</v>
      </c>
      <c r="H101" s="209">
        <v>0</v>
      </c>
      <c r="I101" s="209">
        <v>0</v>
      </c>
      <c r="J101" s="209">
        <v>0</v>
      </c>
      <c r="K101" s="209">
        <v>3607018.4</v>
      </c>
      <c r="L101" s="209">
        <v>0</v>
      </c>
      <c r="M101" s="209">
        <v>0</v>
      </c>
      <c r="N101" s="209">
        <v>0</v>
      </c>
      <c r="O101" s="209">
        <v>0</v>
      </c>
      <c r="P101" s="209">
        <v>3566016.75</v>
      </c>
      <c r="Q101" s="209">
        <v>0</v>
      </c>
      <c r="R101" s="209">
        <v>0</v>
      </c>
      <c r="S101" s="209">
        <v>0</v>
      </c>
      <c r="T101" s="209">
        <v>41548.118219999997</v>
      </c>
      <c r="U101" s="189" t="s">
        <v>466</v>
      </c>
      <c r="V101" s="189"/>
      <c r="W101" s="189" t="s">
        <v>37</v>
      </c>
      <c r="X101" s="190">
        <v>28369</v>
      </c>
      <c r="Y101" s="190">
        <v>36895</v>
      </c>
      <c r="Z101" s="237" t="s">
        <v>52</v>
      </c>
      <c r="AA101" s="237" t="s">
        <v>29</v>
      </c>
      <c r="AB101" s="20">
        <f t="shared" si="4"/>
        <v>3565470.2817799998</v>
      </c>
      <c r="AC101" s="2"/>
      <c r="AD101" s="2"/>
    </row>
    <row r="102" spans="1:33" ht="408.75" customHeight="1" x14ac:dyDescent="0.6">
      <c r="A102" s="189" t="s">
        <v>173</v>
      </c>
      <c r="B102" s="240" t="s">
        <v>174</v>
      </c>
      <c r="C102" s="240"/>
      <c r="D102" s="209">
        <v>2121826.2000000002</v>
      </c>
      <c r="E102" s="209">
        <v>0</v>
      </c>
      <c r="F102" s="209">
        <v>0</v>
      </c>
      <c r="G102" s="208">
        <v>0</v>
      </c>
      <c r="H102" s="208">
        <v>0</v>
      </c>
      <c r="I102" s="208">
        <v>2321826.2000000002</v>
      </c>
      <c r="J102" s="208">
        <v>0</v>
      </c>
      <c r="K102" s="209">
        <v>0</v>
      </c>
      <c r="L102" s="208">
        <v>0</v>
      </c>
      <c r="M102" s="208">
        <v>0</v>
      </c>
      <c r="N102" s="208">
        <v>2319195.4</v>
      </c>
      <c r="O102" s="208">
        <v>0</v>
      </c>
      <c r="P102" s="208">
        <v>0</v>
      </c>
      <c r="Q102" s="208">
        <v>0</v>
      </c>
      <c r="R102" s="208">
        <v>0</v>
      </c>
      <c r="S102" s="208">
        <v>0</v>
      </c>
      <c r="T102" s="208">
        <v>0</v>
      </c>
      <c r="U102" s="189" t="s">
        <v>507</v>
      </c>
      <c r="V102" s="26"/>
      <c r="W102" s="189" t="s">
        <v>37</v>
      </c>
      <c r="X102" s="206">
        <v>23705</v>
      </c>
      <c r="Y102" s="206">
        <v>27239</v>
      </c>
      <c r="Z102" s="19" t="s">
        <v>38</v>
      </c>
      <c r="AA102" s="237" t="s">
        <v>29</v>
      </c>
      <c r="AB102" s="20">
        <f t="shared" si="4"/>
        <v>2321826.2000000002</v>
      </c>
      <c r="AC102" s="2"/>
      <c r="AD102" s="2"/>
    </row>
    <row r="103" spans="1:33" ht="246.75" x14ac:dyDescent="0.6">
      <c r="A103" s="234" t="s">
        <v>175</v>
      </c>
      <c r="B103" s="240" t="s">
        <v>176</v>
      </c>
      <c r="C103" s="240" t="s">
        <v>33</v>
      </c>
      <c r="D103" s="202">
        <v>0</v>
      </c>
      <c r="E103" s="204">
        <v>216</v>
      </c>
      <c r="F103" s="204">
        <v>0</v>
      </c>
      <c r="G103" s="202">
        <v>0</v>
      </c>
      <c r="H103" s="202">
        <v>0</v>
      </c>
      <c r="I103" s="202">
        <v>0</v>
      </c>
      <c r="J103" s="202">
        <v>0</v>
      </c>
      <c r="K103" s="204">
        <v>216</v>
      </c>
      <c r="L103" s="202">
        <v>0</v>
      </c>
      <c r="M103" s="202">
        <v>0</v>
      </c>
      <c r="N103" s="202">
        <v>0</v>
      </c>
      <c r="O103" s="202">
        <v>0</v>
      </c>
      <c r="P103" s="202">
        <v>190</v>
      </c>
      <c r="Q103" s="202">
        <v>0</v>
      </c>
      <c r="R103" s="202">
        <v>0</v>
      </c>
      <c r="S103" s="202">
        <v>0</v>
      </c>
      <c r="T103" s="202">
        <v>190</v>
      </c>
      <c r="U103" s="235" t="s">
        <v>504</v>
      </c>
      <c r="V103" s="201"/>
      <c r="W103" s="234" t="s">
        <v>177</v>
      </c>
      <c r="X103" s="206">
        <v>50</v>
      </c>
      <c r="Y103" s="206">
        <v>50</v>
      </c>
      <c r="Z103" s="19" t="s">
        <v>38</v>
      </c>
      <c r="AA103" s="237" t="s">
        <v>29</v>
      </c>
      <c r="AB103" s="20">
        <f t="shared" si="4"/>
        <v>26</v>
      </c>
      <c r="AC103" s="2"/>
      <c r="AD103" s="2"/>
    </row>
    <row r="104" spans="1:33" ht="243.75" customHeight="1" x14ac:dyDescent="0.6">
      <c r="A104" s="210" t="s">
        <v>55</v>
      </c>
      <c r="B104" s="240" t="s">
        <v>178</v>
      </c>
      <c r="C104" s="241" t="s">
        <v>33</v>
      </c>
      <c r="D104" s="209">
        <v>0</v>
      </c>
      <c r="E104" s="209">
        <v>487.5</v>
      </c>
      <c r="F104" s="208">
        <v>0</v>
      </c>
      <c r="G104" s="208">
        <v>0</v>
      </c>
      <c r="H104" s="208">
        <v>0</v>
      </c>
      <c r="I104" s="208">
        <v>0</v>
      </c>
      <c r="J104" s="208">
        <v>0</v>
      </c>
      <c r="K104" s="208">
        <v>487.5</v>
      </c>
      <c r="L104" s="208">
        <v>0</v>
      </c>
      <c r="M104" s="208">
        <v>0</v>
      </c>
      <c r="N104" s="208">
        <v>0</v>
      </c>
      <c r="O104" s="208">
        <v>0</v>
      </c>
      <c r="P104" s="208">
        <v>487.5</v>
      </c>
      <c r="Q104" s="208">
        <v>0</v>
      </c>
      <c r="R104" s="208">
        <v>0</v>
      </c>
      <c r="S104" s="208">
        <v>0</v>
      </c>
      <c r="T104" s="208">
        <v>0</v>
      </c>
      <c r="U104" s="189"/>
      <c r="V104" s="26"/>
      <c r="W104" s="26" t="s">
        <v>57</v>
      </c>
      <c r="X104" s="201">
        <v>15</v>
      </c>
      <c r="Y104" s="201">
        <v>15</v>
      </c>
      <c r="Z104" s="19" t="s">
        <v>38</v>
      </c>
      <c r="AA104" s="237" t="s">
        <v>29</v>
      </c>
      <c r="AB104" s="20">
        <f t="shared" si="4"/>
        <v>487.5</v>
      </c>
      <c r="AC104" s="2"/>
      <c r="AD104" s="2"/>
    </row>
    <row r="105" spans="1:33" ht="409.5" customHeight="1" x14ac:dyDescent="0.45">
      <c r="A105" s="256" t="s">
        <v>59</v>
      </c>
      <c r="B105" s="254" t="s">
        <v>179</v>
      </c>
      <c r="C105" s="266" t="s">
        <v>33</v>
      </c>
      <c r="D105" s="252">
        <v>0</v>
      </c>
      <c r="E105" s="252">
        <v>76023.5</v>
      </c>
      <c r="F105" s="252">
        <v>0</v>
      </c>
      <c r="G105" s="252">
        <v>0</v>
      </c>
      <c r="H105" s="252">
        <v>0</v>
      </c>
      <c r="I105" s="252">
        <v>0</v>
      </c>
      <c r="J105" s="252">
        <v>0</v>
      </c>
      <c r="K105" s="252">
        <v>76023.5</v>
      </c>
      <c r="L105" s="252">
        <v>0</v>
      </c>
      <c r="M105" s="252">
        <v>0</v>
      </c>
      <c r="N105" s="252">
        <v>0</v>
      </c>
      <c r="O105" s="252">
        <v>0</v>
      </c>
      <c r="P105" s="252">
        <v>75900</v>
      </c>
      <c r="Q105" s="252">
        <v>0</v>
      </c>
      <c r="R105" s="252">
        <v>0</v>
      </c>
      <c r="S105" s="252">
        <v>0</v>
      </c>
      <c r="T105" s="252">
        <v>0</v>
      </c>
      <c r="U105" s="258" t="s">
        <v>447</v>
      </c>
      <c r="V105" s="244"/>
      <c r="W105" s="244" t="s">
        <v>37</v>
      </c>
      <c r="X105" s="262">
        <v>245</v>
      </c>
      <c r="Y105" s="262">
        <v>241</v>
      </c>
      <c r="Z105" s="244" t="s">
        <v>46</v>
      </c>
      <c r="AA105" s="254" t="s">
        <v>521</v>
      </c>
      <c r="AB105" s="20">
        <f t="shared" si="4"/>
        <v>76023.5</v>
      </c>
      <c r="AC105" s="35"/>
      <c r="AD105" s="35"/>
    </row>
    <row r="106" spans="1:33" ht="148.5" customHeight="1" x14ac:dyDescent="0.45">
      <c r="A106" s="257"/>
      <c r="B106" s="255"/>
      <c r="C106" s="267"/>
      <c r="D106" s="253"/>
      <c r="E106" s="253"/>
      <c r="F106" s="253"/>
      <c r="G106" s="253"/>
      <c r="H106" s="253"/>
      <c r="I106" s="253"/>
      <c r="J106" s="253"/>
      <c r="K106" s="253"/>
      <c r="L106" s="253"/>
      <c r="M106" s="253"/>
      <c r="N106" s="253"/>
      <c r="O106" s="253"/>
      <c r="P106" s="253"/>
      <c r="Q106" s="253"/>
      <c r="R106" s="253"/>
      <c r="S106" s="253"/>
      <c r="T106" s="253"/>
      <c r="U106" s="259"/>
      <c r="V106" s="245"/>
      <c r="W106" s="245"/>
      <c r="X106" s="263"/>
      <c r="Y106" s="263"/>
      <c r="Z106" s="245"/>
      <c r="AA106" s="255"/>
      <c r="AB106" s="20"/>
      <c r="AC106" s="35"/>
      <c r="AD106" s="35"/>
    </row>
    <row r="107" spans="1:33" ht="409.5" x14ac:dyDescent="0.6">
      <c r="A107" s="203" t="s">
        <v>64</v>
      </c>
      <c r="B107" s="240" t="s">
        <v>180</v>
      </c>
      <c r="C107" s="241" t="s">
        <v>33</v>
      </c>
      <c r="D107" s="202">
        <v>0</v>
      </c>
      <c r="E107" s="204">
        <v>1266983.2</v>
      </c>
      <c r="F107" s="204">
        <v>0</v>
      </c>
      <c r="G107" s="202">
        <v>0</v>
      </c>
      <c r="H107" s="202">
        <v>0</v>
      </c>
      <c r="I107" s="202">
        <v>0</v>
      </c>
      <c r="J107" s="202">
        <v>0</v>
      </c>
      <c r="K107" s="204">
        <v>1266983.2</v>
      </c>
      <c r="L107" s="202">
        <v>0</v>
      </c>
      <c r="M107" s="202">
        <v>0</v>
      </c>
      <c r="N107" s="202">
        <v>0</v>
      </c>
      <c r="O107" s="202">
        <v>0</v>
      </c>
      <c r="P107" s="202">
        <v>1255337.5708600001</v>
      </c>
      <c r="Q107" s="202">
        <v>0</v>
      </c>
      <c r="R107" s="202">
        <v>0</v>
      </c>
      <c r="S107" s="202">
        <v>0</v>
      </c>
      <c r="T107" s="202">
        <v>17539.781269999999</v>
      </c>
      <c r="U107" s="235" t="s">
        <v>448</v>
      </c>
      <c r="V107" s="201"/>
      <c r="W107" s="234" t="s">
        <v>37</v>
      </c>
      <c r="X107" s="206">
        <v>264444</v>
      </c>
      <c r="Y107" s="190">
        <v>283669</v>
      </c>
      <c r="Z107" s="19" t="s">
        <v>38</v>
      </c>
      <c r="AA107" s="237" t="s">
        <v>29</v>
      </c>
      <c r="AB107" s="20">
        <f t="shared" si="4"/>
        <v>1249443.41873</v>
      </c>
      <c r="AC107" s="2"/>
      <c r="AD107" s="2"/>
    </row>
    <row r="108" spans="1:33" ht="352.5" x14ac:dyDescent="0.6">
      <c r="A108" s="234" t="s">
        <v>140</v>
      </c>
      <c r="B108" s="240" t="s">
        <v>181</v>
      </c>
      <c r="C108" s="241" t="s">
        <v>33</v>
      </c>
      <c r="D108" s="204">
        <v>36093.1</v>
      </c>
      <c r="E108" s="202">
        <v>0</v>
      </c>
      <c r="F108" s="202">
        <v>0</v>
      </c>
      <c r="G108" s="202">
        <v>0</v>
      </c>
      <c r="H108" s="202">
        <v>0</v>
      </c>
      <c r="I108" s="204">
        <v>36093.1</v>
      </c>
      <c r="J108" s="202">
        <v>0</v>
      </c>
      <c r="K108" s="202">
        <v>0</v>
      </c>
      <c r="L108" s="202">
        <v>0</v>
      </c>
      <c r="M108" s="202">
        <v>0</v>
      </c>
      <c r="N108" s="202">
        <v>36089.5</v>
      </c>
      <c r="O108" s="202">
        <v>0</v>
      </c>
      <c r="P108" s="202">
        <v>0</v>
      </c>
      <c r="Q108" s="202">
        <v>0</v>
      </c>
      <c r="R108" s="202">
        <v>0</v>
      </c>
      <c r="S108" s="202">
        <v>0</v>
      </c>
      <c r="T108" s="202">
        <v>0</v>
      </c>
      <c r="U108" s="235" t="s">
        <v>526</v>
      </c>
      <c r="V108" s="201"/>
      <c r="W108" s="201" t="s">
        <v>37</v>
      </c>
      <c r="X108" s="206">
        <v>1600</v>
      </c>
      <c r="Y108" s="201">
        <v>1606</v>
      </c>
      <c r="Z108" s="19" t="s">
        <v>38</v>
      </c>
      <c r="AA108" s="237" t="s">
        <v>29</v>
      </c>
      <c r="AB108" s="20">
        <f t="shared" si="4"/>
        <v>36093.1</v>
      </c>
      <c r="AC108" s="2"/>
      <c r="AD108" s="2"/>
    </row>
    <row r="109" spans="1:33" ht="387.75" x14ac:dyDescent="0.6">
      <c r="A109" s="234" t="s">
        <v>145</v>
      </c>
      <c r="B109" s="240" t="s">
        <v>182</v>
      </c>
      <c r="C109" s="241" t="s">
        <v>33</v>
      </c>
      <c r="D109" s="204">
        <v>0</v>
      </c>
      <c r="E109" s="204">
        <v>434700.2</v>
      </c>
      <c r="F109" s="202">
        <v>0</v>
      </c>
      <c r="G109" s="202">
        <v>0</v>
      </c>
      <c r="H109" s="202">
        <v>0</v>
      </c>
      <c r="I109" s="204">
        <v>0</v>
      </c>
      <c r="J109" s="202">
        <v>0</v>
      </c>
      <c r="K109" s="204">
        <v>434700.2</v>
      </c>
      <c r="L109" s="202">
        <v>0</v>
      </c>
      <c r="M109" s="202">
        <v>0</v>
      </c>
      <c r="N109" s="202">
        <v>0</v>
      </c>
      <c r="O109" s="202">
        <v>0</v>
      </c>
      <c r="P109" s="202">
        <v>419126.20954000001</v>
      </c>
      <c r="Q109" s="202">
        <v>0</v>
      </c>
      <c r="R109" s="202">
        <v>0</v>
      </c>
      <c r="S109" s="202">
        <v>0</v>
      </c>
      <c r="T109" s="202">
        <v>2484.92922</v>
      </c>
      <c r="U109" s="235" t="s">
        <v>535</v>
      </c>
      <c r="V109" s="201"/>
      <c r="W109" s="201" t="s">
        <v>37</v>
      </c>
      <c r="X109" s="206">
        <v>4256</v>
      </c>
      <c r="Y109" s="206">
        <v>4568</v>
      </c>
      <c r="Z109" s="19" t="s">
        <v>38</v>
      </c>
      <c r="AA109" s="237" t="s">
        <v>29</v>
      </c>
      <c r="AB109" s="20">
        <f t="shared" si="4"/>
        <v>432215.27078000002</v>
      </c>
      <c r="AC109" s="2"/>
      <c r="AD109" s="2"/>
      <c r="AG109" s="20">
        <f>P109/K109*100</f>
        <v>96.417303129835233</v>
      </c>
    </row>
    <row r="110" spans="1:33" ht="211.5" x14ac:dyDescent="0.6">
      <c r="A110" s="234" t="s">
        <v>147</v>
      </c>
      <c r="B110" s="240" t="s">
        <v>183</v>
      </c>
      <c r="C110" s="241" t="s">
        <v>33</v>
      </c>
      <c r="D110" s="204">
        <v>0</v>
      </c>
      <c r="E110" s="204">
        <v>1975</v>
      </c>
      <c r="F110" s="202">
        <v>0</v>
      </c>
      <c r="G110" s="202">
        <v>0</v>
      </c>
      <c r="H110" s="202">
        <v>0</v>
      </c>
      <c r="I110" s="204">
        <v>0</v>
      </c>
      <c r="J110" s="202">
        <v>0</v>
      </c>
      <c r="K110" s="204">
        <v>1975</v>
      </c>
      <c r="L110" s="202">
        <v>0</v>
      </c>
      <c r="M110" s="202">
        <v>0</v>
      </c>
      <c r="N110" s="202">
        <v>0</v>
      </c>
      <c r="O110" s="202">
        <v>0</v>
      </c>
      <c r="P110" s="202">
        <v>1974.9960000000001</v>
      </c>
      <c r="Q110" s="202">
        <v>0</v>
      </c>
      <c r="R110" s="202">
        <v>0</v>
      </c>
      <c r="S110" s="202">
        <v>0</v>
      </c>
      <c r="T110" s="202">
        <v>1974.9960000000001</v>
      </c>
      <c r="U110" s="235"/>
      <c r="V110" s="201"/>
      <c r="W110" s="201" t="s">
        <v>184</v>
      </c>
      <c r="X110" s="206">
        <v>73148</v>
      </c>
      <c r="Y110" s="206">
        <v>73148</v>
      </c>
      <c r="Z110" s="19" t="s">
        <v>38</v>
      </c>
      <c r="AA110" s="237" t="s">
        <v>29</v>
      </c>
      <c r="AB110" s="20">
        <f t="shared" si="4"/>
        <v>3.9999999999054126E-3</v>
      </c>
      <c r="AC110" s="2"/>
      <c r="AD110" s="2"/>
    </row>
    <row r="111" spans="1:33" ht="409.5" customHeight="1" x14ac:dyDescent="0.6">
      <c r="A111" s="210" t="s">
        <v>67</v>
      </c>
      <c r="B111" s="240" t="s">
        <v>185</v>
      </c>
      <c r="C111" s="241" t="s">
        <v>33</v>
      </c>
      <c r="D111" s="208">
        <v>0</v>
      </c>
      <c r="E111" s="209">
        <v>1889936.8</v>
      </c>
      <c r="F111" s="204">
        <v>0</v>
      </c>
      <c r="G111" s="208">
        <v>0</v>
      </c>
      <c r="H111" s="208">
        <v>0</v>
      </c>
      <c r="I111" s="208">
        <v>0</v>
      </c>
      <c r="J111" s="208">
        <v>0</v>
      </c>
      <c r="K111" s="208">
        <v>1889936.8</v>
      </c>
      <c r="L111" s="208">
        <v>0</v>
      </c>
      <c r="M111" s="208">
        <v>0</v>
      </c>
      <c r="N111" s="208">
        <v>0</v>
      </c>
      <c r="O111" s="208">
        <v>0</v>
      </c>
      <c r="P111" s="208">
        <v>1845868.9</v>
      </c>
      <c r="Q111" s="208">
        <v>0</v>
      </c>
      <c r="R111" s="208">
        <v>0</v>
      </c>
      <c r="S111" s="208">
        <v>0</v>
      </c>
      <c r="T111" s="208">
        <v>0</v>
      </c>
      <c r="U111" s="189" t="s">
        <v>467</v>
      </c>
      <c r="V111" s="26"/>
      <c r="W111" s="26" t="s">
        <v>37</v>
      </c>
      <c r="X111" s="190" t="s">
        <v>186</v>
      </c>
      <c r="Y111" s="206">
        <v>13320</v>
      </c>
      <c r="Z111" s="19" t="s">
        <v>46</v>
      </c>
      <c r="AA111" s="237" t="s">
        <v>135</v>
      </c>
      <c r="AB111" s="20">
        <f t="shared" si="4"/>
        <v>1889936.8</v>
      </c>
      <c r="AC111" s="29"/>
      <c r="AD111" s="29"/>
      <c r="AG111" s="20">
        <f>P111/K111*100</f>
        <v>97.668287108859928</v>
      </c>
    </row>
    <row r="112" spans="1:33" ht="409.5" x14ac:dyDescent="0.6">
      <c r="A112" s="203" t="s">
        <v>70</v>
      </c>
      <c r="B112" s="240" t="s">
        <v>462</v>
      </c>
      <c r="C112" s="241" t="s">
        <v>33</v>
      </c>
      <c r="D112" s="208">
        <v>0</v>
      </c>
      <c r="E112" s="204">
        <v>1580521.5</v>
      </c>
      <c r="F112" s="209">
        <v>0</v>
      </c>
      <c r="G112" s="208">
        <v>0</v>
      </c>
      <c r="H112" s="208">
        <v>0</v>
      </c>
      <c r="I112" s="208">
        <v>0</v>
      </c>
      <c r="J112" s="208">
        <v>0</v>
      </c>
      <c r="K112" s="202">
        <v>1580521.5</v>
      </c>
      <c r="L112" s="208">
        <v>0</v>
      </c>
      <c r="M112" s="202">
        <v>0</v>
      </c>
      <c r="N112" s="208">
        <v>0</v>
      </c>
      <c r="O112" s="208">
        <v>0</v>
      </c>
      <c r="P112" s="202">
        <v>1530312.2932500001</v>
      </c>
      <c r="Q112" s="208">
        <v>0</v>
      </c>
      <c r="R112" s="208">
        <v>0</v>
      </c>
      <c r="S112" s="208">
        <v>0</v>
      </c>
      <c r="T112" s="202">
        <v>0</v>
      </c>
      <c r="U112" s="189" t="s">
        <v>476</v>
      </c>
      <c r="V112" s="26"/>
      <c r="W112" s="201" t="s">
        <v>37</v>
      </c>
      <c r="X112" s="206">
        <v>8052</v>
      </c>
      <c r="Y112" s="206">
        <v>7945</v>
      </c>
      <c r="Z112" s="237" t="s">
        <v>187</v>
      </c>
      <c r="AA112" s="237" t="s">
        <v>135</v>
      </c>
      <c r="AB112" s="20">
        <f t="shared" si="4"/>
        <v>1580521.5</v>
      </c>
      <c r="AC112" s="2"/>
      <c r="AD112" s="2"/>
      <c r="AG112" s="20">
        <f>P112/K112*100</f>
        <v>96.823250632781651</v>
      </c>
    </row>
    <row r="113" spans="1:34" ht="256.5" customHeight="1" x14ac:dyDescent="0.45">
      <c r="A113" s="210" t="s">
        <v>188</v>
      </c>
      <c r="B113" s="240" t="s">
        <v>189</v>
      </c>
      <c r="C113" s="241" t="s">
        <v>33</v>
      </c>
      <c r="D113" s="208">
        <v>0</v>
      </c>
      <c r="E113" s="209">
        <v>10680</v>
      </c>
      <c r="F113" s="209">
        <v>0</v>
      </c>
      <c r="G113" s="208">
        <v>0</v>
      </c>
      <c r="H113" s="208">
        <v>0</v>
      </c>
      <c r="I113" s="208">
        <v>0</v>
      </c>
      <c r="J113" s="208">
        <v>0</v>
      </c>
      <c r="K113" s="208">
        <v>10680</v>
      </c>
      <c r="L113" s="208">
        <v>0</v>
      </c>
      <c r="M113" s="208">
        <v>0</v>
      </c>
      <c r="N113" s="208">
        <v>0</v>
      </c>
      <c r="O113" s="208">
        <v>0</v>
      </c>
      <c r="P113" s="208">
        <v>7646.6069600000001</v>
      </c>
      <c r="Q113" s="208">
        <v>0</v>
      </c>
      <c r="R113" s="208">
        <v>0</v>
      </c>
      <c r="S113" s="208">
        <v>0</v>
      </c>
      <c r="T113" s="208">
        <v>0</v>
      </c>
      <c r="U113" s="189" t="s">
        <v>449</v>
      </c>
      <c r="V113" s="26"/>
      <c r="W113" s="26" t="s">
        <v>37</v>
      </c>
      <c r="X113" s="201">
        <v>109</v>
      </c>
      <c r="Y113" s="201">
        <v>90</v>
      </c>
      <c r="Z113" s="19" t="s">
        <v>46</v>
      </c>
      <c r="AA113" s="237" t="s">
        <v>135</v>
      </c>
      <c r="AB113" s="20">
        <f t="shared" si="4"/>
        <v>10680</v>
      </c>
      <c r="AC113" s="31"/>
      <c r="AD113" s="31"/>
    </row>
    <row r="114" spans="1:34" ht="408.75" customHeight="1" x14ac:dyDescent="0.6">
      <c r="A114" s="210" t="s">
        <v>190</v>
      </c>
      <c r="B114" s="240" t="s">
        <v>459</v>
      </c>
      <c r="C114" s="241" t="s">
        <v>33</v>
      </c>
      <c r="D114" s="208">
        <v>0</v>
      </c>
      <c r="E114" s="208">
        <v>13137.1</v>
      </c>
      <c r="F114" s="208">
        <v>0</v>
      </c>
      <c r="G114" s="208">
        <v>0</v>
      </c>
      <c r="H114" s="208">
        <v>0</v>
      </c>
      <c r="I114" s="208">
        <v>0</v>
      </c>
      <c r="J114" s="208">
        <v>0</v>
      </c>
      <c r="K114" s="208">
        <v>13137.1</v>
      </c>
      <c r="L114" s="208">
        <v>0</v>
      </c>
      <c r="M114" s="208">
        <v>0</v>
      </c>
      <c r="N114" s="208">
        <v>0</v>
      </c>
      <c r="O114" s="208">
        <v>0</v>
      </c>
      <c r="P114" s="208">
        <v>9563.5777899999994</v>
      </c>
      <c r="Q114" s="208">
        <v>0</v>
      </c>
      <c r="R114" s="208">
        <v>0</v>
      </c>
      <c r="S114" s="208">
        <v>0</v>
      </c>
      <c r="T114" s="208">
        <v>0</v>
      </c>
      <c r="U114" s="189" t="s">
        <v>450</v>
      </c>
      <c r="V114" s="26"/>
      <c r="W114" s="26" t="s">
        <v>37</v>
      </c>
      <c r="X114" s="201">
        <v>113</v>
      </c>
      <c r="Y114" s="201">
        <v>85</v>
      </c>
      <c r="Z114" s="19" t="s">
        <v>46</v>
      </c>
      <c r="AA114" s="237" t="s">
        <v>135</v>
      </c>
      <c r="AB114" s="20">
        <f t="shared" si="4"/>
        <v>13137.1</v>
      </c>
      <c r="AC114" s="2"/>
      <c r="AD114" s="2"/>
      <c r="AG114" s="20">
        <f>P114/K114*100</f>
        <v>72.798241544937611</v>
      </c>
      <c r="AH114" s="20">
        <f>P114-K114</f>
        <v>-3573.522210000001</v>
      </c>
    </row>
    <row r="115" spans="1:34" ht="409.5" customHeight="1" x14ac:dyDescent="0.6">
      <c r="A115" s="256" t="s">
        <v>191</v>
      </c>
      <c r="B115" s="254" t="s">
        <v>458</v>
      </c>
      <c r="C115" s="266" t="s">
        <v>33</v>
      </c>
      <c r="D115" s="252">
        <v>0</v>
      </c>
      <c r="E115" s="260">
        <v>297692.2</v>
      </c>
      <c r="F115" s="260">
        <v>0</v>
      </c>
      <c r="G115" s="252">
        <v>0</v>
      </c>
      <c r="H115" s="252">
        <v>0</v>
      </c>
      <c r="I115" s="252">
        <v>0</v>
      </c>
      <c r="J115" s="252">
        <v>0</v>
      </c>
      <c r="K115" s="252">
        <v>297692.2</v>
      </c>
      <c r="L115" s="252">
        <v>0</v>
      </c>
      <c r="M115" s="252">
        <v>0</v>
      </c>
      <c r="N115" s="252">
        <v>0</v>
      </c>
      <c r="O115" s="252">
        <v>0</v>
      </c>
      <c r="P115" s="252">
        <v>295508.73382000002</v>
      </c>
      <c r="Q115" s="252">
        <v>0</v>
      </c>
      <c r="R115" s="252">
        <v>0</v>
      </c>
      <c r="S115" s="252">
        <v>0</v>
      </c>
      <c r="T115" s="252">
        <v>0</v>
      </c>
      <c r="U115" s="258" t="s">
        <v>451</v>
      </c>
      <c r="V115" s="244"/>
      <c r="W115" s="244" t="s">
        <v>37</v>
      </c>
      <c r="X115" s="244">
        <v>416</v>
      </c>
      <c r="Y115" s="244">
        <v>415</v>
      </c>
      <c r="Z115" s="244" t="s">
        <v>46</v>
      </c>
      <c r="AA115" s="250" t="s">
        <v>192</v>
      </c>
      <c r="AB115" s="20">
        <f t="shared" si="4"/>
        <v>297692.2</v>
      </c>
      <c r="AC115" s="2"/>
      <c r="AD115" s="2"/>
    </row>
    <row r="116" spans="1:34" ht="409.6" customHeight="1" x14ac:dyDescent="0.6">
      <c r="A116" s="257"/>
      <c r="B116" s="255"/>
      <c r="C116" s="267"/>
      <c r="D116" s="253"/>
      <c r="E116" s="261"/>
      <c r="F116" s="261"/>
      <c r="G116" s="253"/>
      <c r="H116" s="253"/>
      <c r="I116" s="253"/>
      <c r="J116" s="253"/>
      <c r="K116" s="253"/>
      <c r="L116" s="253"/>
      <c r="M116" s="253"/>
      <c r="N116" s="253"/>
      <c r="O116" s="253"/>
      <c r="P116" s="253"/>
      <c r="Q116" s="253"/>
      <c r="R116" s="253"/>
      <c r="S116" s="253"/>
      <c r="T116" s="253"/>
      <c r="U116" s="259"/>
      <c r="V116" s="245"/>
      <c r="W116" s="245"/>
      <c r="X116" s="245"/>
      <c r="Y116" s="245"/>
      <c r="Z116" s="245"/>
      <c r="AA116" s="251"/>
      <c r="AB116" s="20"/>
      <c r="AC116" s="2"/>
      <c r="AD116" s="2"/>
    </row>
    <row r="117" spans="1:34" ht="408.75" customHeight="1" x14ac:dyDescent="0.6">
      <c r="A117" s="256" t="s">
        <v>193</v>
      </c>
      <c r="B117" s="254" t="s">
        <v>194</v>
      </c>
      <c r="C117" s="266" t="s">
        <v>33</v>
      </c>
      <c r="D117" s="252">
        <v>0</v>
      </c>
      <c r="E117" s="260">
        <v>27161.200000000001</v>
      </c>
      <c r="F117" s="260">
        <v>0</v>
      </c>
      <c r="G117" s="252">
        <v>0</v>
      </c>
      <c r="H117" s="252">
        <v>0</v>
      </c>
      <c r="I117" s="252">
        <v>0</v>
      </c>
      <c r="J117" s="252">
        <v>0</v>
      </c>
      <c r="K117" s="252">
        <v>27161.200000000001</v>
      </c>
      <c r="L117" s="252">
        <v>0</v>
      </c>
      <c r="M117" s="252">
        <v>0</v>
      </c>
      <c r="N117" s="252">
        <v>0</v>
      </c>
      <c r="O117" s="252">
        <v>0</v>
      </c>
      <c r="P117" s="252">
        <v>26260.48129</v>
      </c>
      <c r="Q117" s="252">
        <v>0</v>
      </c>
      <c r="R117" s="252">
        <v>0</v>
      </c>
      <c r="S117" s="252">
        <v>0</v>
      </c>
      <c r="T117" s="252">
        <v>0</v>
      </c>
      <c r="U117" s="246" t="s">
        <v>452</v>
      </c>
      <c r="V117" s="244"/>
      <c r="W117" s="244" t="s">
        <v>37</v>
      </c>
      <c r="X117" s="244">
        <v>44</v>
      </c>
      <c r="Y117" s="244">
        <v>44</v>
      </c>
      <c r="Z117" s="264" t="s">
        <v>38</v>
      </c>
      <c r="AA117" s="244" t="s">
        <v>29</v>
      </c>
      <c r="AB117" s="20">
        <f t="shared" si="4"/>
        <v>27161.200000000001</v>
      </c>
      <c r="AC117" s="2"/>
      <c r="AD117" s="2"/>
    </row>
    <row r="118" spans="1:34" ht="258.75" customHeight="1" x14ac:dyDescent="0.6">
      <c r="A118" s="257"/>
      <c r="B118" s="255"/>
      <c r="C118" s="267"/>
      <c r="D118" s="253"/>
      <c r="E118" s="261"/>
      <c r="F118" s="261"/>
      <c r="G118" s="253"/>
      <c r="H118" s="253"/>
      <c r="I118" s="253"/>
      <c r="J118" s="253"/>
      <c r="K118" s="253"/>
      <c r="L118" s="253"/>
      <c r="M118" s="253"/>
      <c r="N118" s="253"/>
      <c r="O118" s="253"/>
      <c r="P118" s="253"/>
      <c r="Q118" s="253"/>
      <c r="R118" s="253"/>
      <c r="S118" s="253"/>
      <c r="T118" s="253"/>
      <c r="U118" s="247"/>
      <c r="V118" s="245"/>
      <c r="W118" s="245"/>
      <c r="X118" s="245"/>
      <c r="Y118" s="245"/>
      <c r="Z118" s="265"/>
      <c r="AA118" s="245"/>
      <c r="AB118" s="20"/>
      <c r="AC118" s="2"/>
      <c r="AD118" s="2"/>
    </row>
    <row r="119" spans="1:34" ht="408.75" customHeight="1" x14ac:dyDescent="0.6">
      <c r="A119" s="210" t="s">
        <v>195</v>
      </c>
      <c r="B119" s="240" t="s">
        <v>196</v>
      </c>
      <c r="C119" s="241" t="s">
        <v>33</v>
      </c>
      <c r="D119" s="208">
        <v>0</v>
      </c>
      <c r="E119" s="208">
        <v>131598.20000000001</v>
      </c>
      <c r="F119" s="208">
        <v>0</v>
      </c>
      <c r="G119" s="208">
        <v>0</v>
      </c>
      <c r="H119" s="208">
        <v>0</v>
      </c>
      <c r="I119" s="208">
        <v>0</v>
      </c>
      <c r="J119" s="208">
        <v>0</v>
      </c>
      <c r="K119" s="208">
        <v>131598.20000000001</v>
      </c>
      <c r="L119" s="208">
        <v>0</v>
      </c>
      <c r="M119" s="208">
        <v>0</v>
      </c>
      <c r="N119" s="208">
        <v>0</v>
      </c>
      <c r="O119" s="208">
        <v>0</v>
      </c>
      <c r="P119" s="208">
        <v>129133.1915</v>
      </c>
      <c r="Q119" s="208">
        <v>0</v>
      </c>
      <c r="R119" s="208">
        <v>0</v>
      </c>
      <c r="S119" s="208">
        <v>0</v>
      </c>
      <c r="T119" s="208">
        <v>0</v>
      </c>
      <c r="U119" s="189" t="s">
        <v>453</v>
      </c>
      <c r="V119" s="26"/>
      <c r="W119" s="26" t="s">
        <v>37</v>
      </c>
      <c r="X119" s="201">
        <v>158</v>
      </c>
      <c r="Y119" s="201">
        <v>158</v>
      </c>
      <c r="Z119" s="19" t="s">
        <v>38</v>
      </c>
      <c r="AA119" s="237" t="s">
        <v>29</v>
      </c>
      <c r="AB119" s="20">
        <f t="shared" si="4"/>
        <v>131598.20000000001</v>
      </c>
      <c r="AC119" s="2"/>
      <c r="AD119" s="2"/>
    </row>
    <row r="120" spans="1:34" ht="408.75" customHeight="1" x14ac:dyDescent="0.6">
      <c r="A120" s="256" t="s">
        <v>197</v>
      </c>
      <c r="B120" s="254" t="s">
        <v>198</v>
      </c>
      <c r="C120" s="266" t="s">
        <v>33</v>
      </c>
      <c r="D120" s="252">
        <v>979.4</v>
      </c>
      <c r="E120" s="252">
        <v>0</v>
      </c>
      <c r="F120" s="252">
        <v>0</v>
      </c>
      <c r="G120" s="252">
        <v>0</v>
      </c>
      <c r="H120" s="252">
        <v>0</v>
      </c>
      <c r="I120" s="252">
        <v>979.4</v>
      </c>
      <c r="J120" s="252">
        <v>0</v>
      </c>
      <c r="K120" s="252">
        <v>0</v>
      </c>
      <c r="L120" s="252">
        <v>0</v>
      </c>
      <c r="M120" s="252">
        <v>0</v>
      </c>
      <c r="N120" s="252">
        <v>182.1</v>
      </c>
      <c r="O120" s="252">
        <v>0</v>
      </c>
      <c r="P120" s="252">
        <v>0</v>
      </c>
      <c r="Q120" s="252">
        <v>0</v>
      </c>
      <c r="R120" s="252">
        <v>0</v>
      </c>
      <c r="S120" s="252">
        <v>0</v>
      </c>
      <c r="T120" s="252">
        <v>36.242899999999999</v>
      </c>
      <c r="U120" s="254" t="s">
        <v>454</v>
      </c>
      <c r="V120" s="244"/>
      <c r="W120" s="244" t="s">
        <v>37</v>
      </c>
      <c r="X120" s="244">
        <v>10</v>
      </c>
      <c r="Y120" s="244">
        <v>6</v>
      </c>
      <c r="Z120" s="244" t="s">
        <v>46</v>
      </c>
      <c r="AA120" s="250" t="s">
        <v>199</v>
      </c>
      <c r="AB120" s="20">
        <f t="shared" si="4"/>
        <v>943.15710000000001</v>
      </c>
      <c r="AC120" s="2"/>
      <c r="AD120" s="2"/>
    </row>
    <row r="121" spans="1:34" ht="301.5" customHeight="1" x14ac:dyDescent="0.6">
      <c r="A121" s="257"/>
      <c r="B121" s="255"/>
      <c r="C121" s="267"/>
      <c r="D121" s="253"/>
      <c r="E121" s="253"/>
      <c r="F121" s="253"/>
      <c r="G121" s="253"/>
      <c r="H121" s="253"/>
      <c r="I121" s="253"/>
      <c r="J121" s="253"/>
      <c r="K121" s="253"/>
      <c r="L121" s="253"/>
      <c r="M121" s="253"/>
      <c r="N121" s="253"/>
      <c r="O121" s="253"/>
      <c r="P121" s="253"/>
      <c r="Q121" s="253"/>
      <c r="R121" s="253"/>
      <c r="S121" s="253"/>
      <c r="T121" s="253"/>
      <c r="U121" s="255"/>
      <c r="V121" s="245"/>
      <c r="W121" s="245"/>
      <c r="X121" s="245"/>
      <c r="Y121" s="245"/>
      <c r="Z121" s="245"/>
      <c r="AA121" s="251"/>
      <c r="AB121" s="20"/>
      <c r="AC121" s="2"/>
      <c r="AD121" s="2"/>
    </row>
    <row r="122" spans="1:34" ht="408.75" customHeight="1" x14ac:dyDescent="0.6">
      <c r="A122" s="210" t="s">
        <v>82</v>
      </c>
      <c r="B122" s="240" t="s">
        <v>200</v>
      </c>
      <c r="C122" s="241" t="s">
        <v>33</v>
      </c>
      <c r="D122" s="208">
        <v>0</v>
      </c>
      <c r="E122" s="208">
        <v>1700</v>
      </c>
      <c r="F122" s="208">
        <v>0</v>
      </c>
      <c r="G122" s="208">
        <v>0</v>
      </c>
      <c r="H122" s="208">
        <v>0</v>
      </c>
      <c r="I122" s="208">
        <v>0</v>
      </c>
      <c r="J122" s="208">
        <v>0</v>
      </c>
      <c r="K122" s="208">
        <v>1700</v>
      </c>
      <c r="L122" s="208">
        <v>0</v>
      </c>
      <c r="M122" s="208">
        <v>0</v>
      </c>
      <c r="N122" s="208">
        <v>0</v>
      </c>
      <c r="O122" s="208">
        <v>0</v>
      </c>
      <c r="P122" s="208">
        <v>1699.9816000000001</v>
      </c>
      <c r="Q122" s="208">
        <v>0</v>
      </c>
      <c r="R122" s="208">
        <v>0</v>
      </c>
      <c r="S122" s="208">
        <v>0</v>
      </c>
      <c r="T122" s="208">
        <v>0</v>
      </c>
      <c r="U122" s="189"/>
      <c r="V122" s="189"/>
      <c r="W122" s="26" t="s">
        <v>37</v>
      </c>
      <c r="X122" s="201">
        <v>120</v>
      </c>
      <c r="Y122" s="201">
        <v>160</v>
      </c>
      <c r="Z122" s="19" t="s">
        <v>38</v>
      </c>
      <c r="AA122" s="237" t="s">
        <v>29</v>
      </c>
      <c r="AB122" s="20">
        <f t="shared" ref="AB122" si="5">(I122+K122)-T122</f>
        <v>1700</v>
      </c>
      <c r="AC122" s="2"/>
      <c r="AD122" s="2"/>
    </row>
    <row r="123" spans="1:34" ht="39" x14ac:dyDescent="0.6">
      <c r="A123" s="276"/>
      <c r="B123" s="276"/>
      <c r="C123" s="276"/>
      <c r="D123" s="276"/>
      <c r="E123" s="276"/>
      <c r="F123" s="276"/>
      <c r="G123" s="276"/>
      <c r="H123" s="276"/>
      <c r="I123" s="276"/>
      <c r="J123" s="276"/>
      <c r="K123" s="276"/>
      <c r="L123" s="276"/>
      <c r="M123" s="276"/>
      <c r="N123" s="276"/>
      <c r="O123" s="276"/>
      <c r="P123" s="276"/>
      <c r="Q123" s="276"/>
      <c r="R123" s="276"/>
      <c r="S123" s="276"/>
      <c r="T123" s="276"/>
      <c r="U123" s="276"/>
      <c r="V123" s="276"/>
      <c r="W123" s="276"/>
      <c r="X123" s="276"/>
      <c r="Y123" s="36"/>
      <c r="Z123" s="42"/>
      <c r="AA123" s="37"/>
      <c r="AB123" s="1"/>
      <c r="AC123" s="2"/>
      <c r="AD123" s="2"/>
    </row>
    <row r="124" spans="1:34" ht="39" x14ac:dyDescent="0.6">
      <c r="A124" s="38"/>
      <c r="B124" s="39"/>
      <c r="C124" s="39"/>
      <c r="D124" s="38"/>
      <c r="E124" s="38"/>
      <c r="F124" s="38"/>
      <c r="G124" s="38"/>
      <c r="H124" s="38"/>
      <c r="I124" s="38"/>
      <c r="J124" s="38"/>
      <c r="K124" s="38"/>
      <c r="L124" s="38"/>
      <c r="M124" s="38"/>
      <c r="N124" s="38"/>
      <c r="O124" s="38"/>
      <c r="P124" s="38"/>
      <c r="Q124" s="38"/>
      <c r="R124" s="38"/>
      <c r="S124" s="38"/>
      <c r="T124" s="38"/>
      <c r="U124" s="39"/>
      <c r="V124" s="38"/>
      <c r="W124" s="38"/>
      <c r="X124" s="38"/>
      <c r="Y124" s="36"/>
      <c r="Z124" s="42"/>
      <c r="AA124" s="37"/>
      <c r="AB124" s="1"/>
      <c r="AC124" s="2"/>
      <c r="AD124" s="2"/>
    </row>
    <row r="125" spans="1:34" ht="39" x14ac:dyDescent="0.6">
      <c r="A125" s="38"/>
      <c r="B125" s="39"/>
      <c r="C125" s="39"/>
      <c r="D125" s="38"/>
      <c r="E125" s="38"/>
      <c r="F125" s="38"/>
      <c r="G125" s="38"/>
      <c r="H125" s="38"/>
      <c r="I125" s="38"/>
      <c r="J125" s="38"/>
      <c r="K125" s="38"/>
      <c r="L125" s="38"/>
      <c r="M125" s="38"/>
      <c r="N125" s="38"/>
      <c r="O125" s="38"/>
      <c r="P125" s="38"/>
      <c r="Q125" s="38"/>
      <c r="R125" s="38"/>
      <c r="S125" s="38"/>
      <c r="T125" s="38"/>
      <c r="U125" s="39"/>
      <c r="V125" s="38"/>
      <c r="W125" s="38"/>
      <c r="X125" s="38"/>
      <c r="Y125" s="36"/>
      <c r="Z125" s="42"/>
      <c r="AA125" s="37"/>
      <c r="AB125" s="1"/>
      <c r="AC125" s="2"/>
      <c r="AD125" s="2"/>
    </row>
    <row r="126" spans="1:34" ht="61.5" x14ac:dyDescent="0.85">
      <c r="A126" s="277" t="s">
        <v>524</v>
      </c>
      <c r="B126" s="277"/>
      <c r="C126" s="277"/>
      <c r="D126" s="277"/>
      <c r="E126" s="277"/>
      <c r="F126" s="277"/>
      <c r="G126" s="277"/>
      <c r="H126" s="40"/>
      <c r="I126" s="41"/>
      <c r="J126" s="41"/>
      <c r="K126" s="41"/>
      <c r="L126" s="41"/>
      <c r="M126" s="41"/>
      <c r="N126" s="41"/>
      <c r="O126" s="41"/>
      <c r="P126" s="41"/>
      <c r="Q126" s="41"/>
      <c r="R126" s="41"/>
      <c r="S126" s="41"/>
      <c r="T126" s="41"/>
      <c r="U126" s="42"/>
      <c r="V126" s="36"/>
      <c r="W126" s="36"/>
      <c r="X126" s="43"/>
      <c r="Y126" s="278" t="s">
        <v>473</v>
      </c>
      <c r="Z126" s="278"/>
      <c r="AA126" s="278"/>
      <c r="AB126" s="1"/>
      <c r="AC126" s="2"/>
      <c r="AD126" s="2"/>
    </row>
    <row r="127" spans="1:34" ht="61.5" x14ac:dyDescent="0.6">
      <c r="A127" s="277"/>
      <c r="B127" s="277"/>
      <c r="C127" s="277"/>
      <c r="D127" s="277"/>
      <c r="E127" s="277"/>
      <c r="F127" s="277"/>
      <c r="G127" s="277"/>
      <c r="H127" s="41"/>
      <c r="I127" s="41"/>
      <c r="J127" s="41"/>
      <c r="K127" s="41"/>
      <c r="L127" s="41"/>
      <c r="M127" s="41"/>
      <c r="N127" s="41"/>
      <c r="O127" s="41"/>
      <c r="P127" s="41"/>
      <c r="Q127" s="41"/>
      <c r="R127" s="41"/>
      <c r="S127" s="41"/>
      <c r="T127" s="41"/>
      <c r="U127" s="42"/>
      <c r="V127" s="36"/>
      <c r="W127" s="36"/>
      <c r="X127" s="43"/>
      <c r="Y127" s="43"/>
      <c r="Z127" s="42"/>
      <c r="AA127" s="44"/>
      <c r="AB127" s="1"/>
      <c r="AC127" s="2"/>
      <c r="AD127" s="2"/>
    </row>
  </sheetData>
  <mergeCells count="641">
    <mergeCell ref="A1:AA1"/>
    <mergeCell ref="A2:AA2"/>
    <mergeCell ref="A3:AA3"/>
    <mergeCell ref="A4:AA4"/>
    <mergeCell ref="A5:AA5"/>
    <mergeCell ref="A123:X123"/>
    <mergeCell ref="A126:G127"/>
    <mergeCell ref="Y126:AA126"/>
    <mergeCell ref="U7:U9"/>
    <mergeCell ref="V7:Y8"/>
    <mergeCell ref="Z7:Z9"/>
    <mergeCell ref="AA7:AA9"/>
    <mergeCell ref="A7:A9"/>
    <mergeCell ref="B7:B9"/>
    <mergeCell ref="C7:C9"/>
    <mergeCell ref="D7:H8"/>
    <mergeCell ref="I7:M7"/>
    <mergeCell ref="I8:L8"/>
    <mergeCell ref="N7:S8"/>
    <mergeCell ref="T7:T9"/>
    <mergeCell ref="A13:A14"/>
    <mergeCell ref="B13:B14"/>
    <mergeCell ref="C13:C14"/>
    <mergeCell ref="D13:D14"/>
    <mergeCell ref="E13:E14"/>
    <mergeCell ref="T13:T14"/>
    <mergeCell ref="S13:S14"/>
    <mergeCell ref="R13:R14"/>
    <mergeCell ref="Q13:Q14"/>
    <mergeCell ref="P13:P14"/>
    <mergeCell ref="O13:O14"/>
    <mergeCell ref="N13:N14"/>
    <mergeCell ref="M13:M14"/>
    <mergeCell ref="L13:L14"/>
    <mergeCell ref="K13:K14"/>
    <mergeCell ref="J13:J14"/>
    <mergeCell ref="I13:I14"/>
    <mergeCell ref="H13:H14"/>
    <mergeCell ref="G13:G14"/>
    <mergeCell ref="F13:F14"/>
    <mergeCell ref="AA13:AA14"/>
    <mergeCell ref="Z13:Z14"/>
    <mergeCell ref="Y13:Y14"/>
    <mergeCell ref="X13:X14"/>
    <mergeCell ref="W13:W14"/>
    <mergeCell ref="V13:V14"/>
    <mergeCell ref="U13:U14"/>
    <mergeCell ref="A16:A17"/>
    <mergeCell ref="J16:J17"/>
    <mergeCell ref="I16:I17"/>
    <mergeCell ref="H16:H17"/>
    <mergeCell ref="G16:G17"/>
    <mergeCell ref="F16:F17"/>
    <mergeCell ref="O16:O17"/>
    <mergeCell ref="N16:N17"/>
    <mergeCell ref="M16:M17"/>
    <mergeCell ref="L16:L17"/>
    <mergeCell ref="K16:K17"/>
    <mergeCell ref="AA16:AA17"/>
    <mergeCell ref="Z16:Z17"/>
    <mergeCell ref="Y16:Y17"/>
    <mergeCell ref="X16:X17"/>
    <mergeCell ref="W16:W17"/>
    <mergeCell ref="E16:E17"/>
    <mergeCell ref="D16:D17"/>
    <mergeCell ref="C16:C17"/>
    <mergeCell ref="B16:B17"/>
    <mergeCell ref="T16:T17"/>
    <mergeCell ref="S16:S17"/>
    <mergeCell ref="R16:R17"/>
    <mergeCell ref="Q16:Q17"/>
    <mergeCell ref="P16:P17"/>
    <mergeCell ref="I18:I19"/>
    <mergeCell ref="H18:H19"/>
    <mergeCell ref="Q18:Q19"/>
    <mergeCell ref="P18:P19"/>
    <mergeCell ref="O18:O19"/>
    <mergeCell ref="N18:N19"/>
    <mergeCell ref="M18:M19"/>
    <mergeCell ref="V16:V17"/>
    <mergeCell ref="U16:U17"/>
    <mergeCell ref="T18:T19"/>
    <mergeCell ref="S18:S19"/>
    <mergeCell ref="R18:R19"/>
    <mergeCell ref="U21:U22"/>
    <mergeCell ref="AA21:AA22"/>
    <mergeCell ref="Z21:Z22"/>
    <mergeCell ref="Y21:Y22"/>
    <mergeCell ref="X21:X22"/>
    <mergeCell ref="W21:W22"/>
    <mergeCell ref="V21:V22"/>
    <mergeCell ref="B18:B19"/>
    <mergeCell ref="A18:A19"/>
    <mergeCell ref="AA18:AA19"/>
    <mergeCell ref="Z18:Z19"/>
    <mergeCell ref="Y18:Y19"/>
    <mergeCell ref="X18:X19"/>
    <mergeCell ref="W18:W19"/>
    <mergeCell ref="V18:V19"/>
    <mergeCell ref="U18:U19"/>
    <mergeCell ref="G18:G19"/>
    <mergeCell ref="F18:F19"/>
    <mergeCell ref="E18:E19"/>
    <mergeCell ref="D18:D19"/>
    <mergeCell ref="C18:C19"/>
    <mergeCell ref="L18:L19"/>
    <mergeCell ref="K18:K19"/>
    <mergeCell ref="J18:J19"/>
    <mergeCell ref="F21:F22"/>
    <mergeCell ref="G21:G22"/>
    <mergeCell ref="H21:H22"/>
    <mergeCell ref="I21:I22"/>
    <mergeCell ref="J21:J22"/>
    <mergeCell ref="A21:A22"/>
    <mergeCell ref="B21:B22"/>
    <mergeCell ref="C21:C22"/>
    <mergeCell ref="D21:D22"/>
    <mergeCell ref="E21:E22"/>
    <mergeCell ref="P21:P22"/>
    <mergeCell ref="Q21:Q22"/>
    <mergeCell ref="R21:R22"/>
    <mergeCell ref="S21:S22"/>
    <mergeCell ref="T21:T22"/>
    <mergeCell ref="K21:K22"/>
    <mergeCell ref="L21:L22"/>
    <mergeCell ref="M21:M22"/>
    <mergeCell ref="N21:N22"/>
    <mergeCell ref="O21:O22"/>
    <mergeCell ref="A42:A43"/>
    <mergeCell ref="J42:J43"/>
    <mergeCell ref="I42:I43"/>
    <mergeCell ref="H42:H43"/>
    <mergeCell ref="G42:G43"/>
    <mergeCell ref="F42:F43"/>
    <mergeCell ref="O42:O43"/>
    <mergeCell ref="N42:N43"/>
    <mergeCell ref="M42:M43"/>
    <mergeCell ref="L42:L43"/>
    <mergeCell ref="K42:K43"/>
    <mergeCell ref="AA42:AA43"/>
    <mergeCell ref="Z42:Z43"/>
    <mergeCell ref="Y42:Y43"/>
    <mergeCell ref="X42:X43"/>
    <mergeCell ref="W42:W43"/>
    <mergeCell ref="E42:E43"/>
    <mergeCell ref="D42:D43"/>
    <mergeCell ref="C42:C43"/>
    <mergeCell ref="B42:B43"/>
    <mergeCell ref="T42:T43"/>
    <mergeCell ref="S42:S43"/>
    <mergeCell ref="R42:R43"/>
    <mergeCell ref="Q42:Q43"/>
    <mergeCell ref="P42:P43"/>
    <mergeCell ref="V42:V43"/>
    <mergeCell ref="U42:U43"/>
    <mergeCell ref="O45:O46"/>
    <mergeCell ref="P45:P46"/>
    <mergeCell ref="Q45:Q46"/>
    <mergeCell ref="R45:R46"/>
    <mergeCell ref="S45:S46"/>
    <mergeCell ref="T45:T46"/>
    <mergeCell ref="U45:U46"/>
    <mergeCell ref="V45:V46"/>
    <mergeCell ref="F45:F46"/>
    <mergeCell ref="G45:G46"/>
    <mergeCell ref="H45:H46"/>
    <mergeCell ref="I45:I46"/>
    <mergeCell ref="J45:J46"/>
    <mergeCell ref="A45:A46"/>
    <mergeCell ref="B45:B46"/>
    <mergeCell ref="C45:C46"/>
    <mergeCell ref="D45:D46"/>
    <mergeCell ref="E45:E46"/>
    <mergeCell ref="K45:K46"/>
    <mergeCell ref="L45:L46"/>
    <mergeCell ref="M45:M46"/>
    <mergeCell ref="N45:N46"/>
    <mergeCell ref="AA48:AA49"/>
    <mergeCell ref="Z48:Z49"/>
    <mergeCell ref="Y48:Y49"/>
    <mergeCell ref="X48:X49"/>
    <mergeCell ref="W48:W49"/>
    <mergeCell ref="V48:V49"/>
    <mergeCell ref="U48:U49"/>
    <mergeCell ref="M48:M49"/>
    <mergeCell ref="N48:N49"/>
    <mergeCell ref="O48:O49"/>
    <mergeCell ref="P48:P49"/>
    <mergeCell ref="Q48:Q49"/>
    <mergeCell ref="W45:W46"/>
    <mergeCell ref="X45:X46"/>
    <mergeCell ref="Y45:Y46"/>
    <mergeCell ref="Z45:Z46"/>
    <mergeCell ref="AA45:AA46"/>
    <mergeCell ref="R48:R49"/>
    <mergeCell ref="S48:S49"/>
    <mergeCell ref="T48:T49"/>
    <mergeCell ref="A48:A49"/>
    <mergeCell ref="B48:B49"/>
    <mergeCell ref="C48:C49"/>
    <mergeCell ref="D48:D49"/>
    <mergeCell ref="E48:E49"/>
    <mergeCell ref="F48:F49"/>
    <mergeCell ref="G48:G49"/>
    <mergeCell ref="H48:H49"/>
    <mergeCell ref="I48:I49"/>
    <mergeCell ref="J48:J49"/>
    <mergeCell ref="K48:K49"/>
    <mergeCell ref="L48:L49"/>
    <mergeCell ref="O52:O53"/>
    <mergeCell ref="N52:N53"/>
    <mergeCell ref="M52:M53"/>
    <mergeCell ref="L52:L53"/>
    <mergeCell ref="K52:K53"/>
    <mergeCell ref="T52:T53"/>
    <mergeCell ref="S52:S53"/>
    <mergeCell ref="R52:R53"/>
    <mergeCell ref="Q52:Q53"/>
    <mergeCell ref="P52:P53"/>
    <mergeCell ref="E52:E53"/>
    <mergeCell ref="D52:D53"/>
    <mergeCell ref="C52:C53"/>
    <mergeCell ref="B52:B53"/>
    <mergeCell ref="A52:A53"/>
    <mergeCell ref="J52:J53"/>
    <mergeCell ref="I52:I53"/>
    <mergeCell ref="H52:H53"/>
    <mergeCell ref="G52:G53"/>
    <mergeCell ref="F52:F53"/>
    <mergeCell ref="V52:V53"/>
    <mergeCell ref="U52:U53"/>
    <mergeCell ref="T58:T59"/>
    <mergeCell ref="S58:S59"/>
    <mergeCell ref="R58:R59"/>
    <mergeCell ref="AA52:AA53"/>
    <mergeCell ref="Z52:Z53"/>
    <mergeCell ref="Y52:Y53"/>
    <mergeCell ref="X52:X53"/>
    <mergeCell ref="W52:W53"/>
    <mergeCell ref="B58:B59"/>
    <mergeCell ref="A58:A59"/>
    <mergeCell ref="AA58:AA59"/>
    <mergeCell ref="Z58:Z59"/>
    <mergeCell ref="Y58:Y59"/>
    <mergeCell ref="X58:X59"/>
    <mergeCell ref="W58:W59"/>
    <mergeCell ref="V58:V59"/>
    <mergeCell ref="U58:U59"/>
    <mergeCell ref="G58:G59"/>
    <mergeCell ref="F58:F59"/>
    <mergeCell ref="E58:E59"/>
    <mergeCell ref="D58:D59"/>
    <mergeCell ref="C58:C59"/>
    <mergeCell ref="L58:L59"/>
    <mergeCell ref="K58:K59"/>
    <mergeCell ref="J58:J59"/>
    <mergeCell ref="I58:I59"/>
    <mergeCell ref="H58:H59"/>
    <mergeCell ref="Q58:Q59"/>
    <mergeCell ref="P58:P59"/>
    <mergeCell ref="O58:O59"/>
    <mergeCell ref="N58:N59"/>
    <mergeCell ref="M58:M59"/>
    <mergeCell ref="A78:A79"/>
    <mergeCell ref="J78:J79"/>
    <mergeCell ref="I78:I79"/>
    <mergeCell ref="H78:H79"/>
    <mergeCell ref="G78:G79"/>
    <mergeCell ref="F78:F79"/>
    <mergeCell ref="O78:O79"/>
    <mergeCell ref="N78:N79"/>
    <mergeCell ref="M78:M79"/>
    <mergeCell ref="L78:L79"/>
    <mergeCell ref="K78:K79"/>
    <mergeCell ref="AA78:AA79"/>
    <mergeCell ref="Z78:Z79"/>
    <mergeCell ref="Y78:Y79"/>
    <mergeCell ref="X78:X79"/>
    <mergeCell ref="W78:W79"/>
    <mergeCell ref="E78:E79"/>
    <mergeCell ref="D78:D79"/>
    <mergeCell ref="C78:C79"/>
    <mergeCell ref="B78:B79"/>
    <mergeCell ref="T78:T79"/>
    <mergeCell ref="S78:S79"/>
    <mergeCell ref="R78:R79"/>
    <mergeCell ref="Q78:Q79"/>
    <mergeCell ref="P78:P79"/>
    <mergeCell ref="V78:V79"/>
    <mergeCell ref="U78:U79"/>
    <mergeCell ref="T84:T86"/>
    <mergeCell ref="S84:S86"/>
    <mergeCell ref="R84:R86"/>
    <mergeCell ref="Q84:Q86"/>
    <mergeCell ref="P84:P86"/>
    <mergeCell ref="O84:O86"/>
    <mergeCell ref="N84:N86"/>
    <mergeCell ref="A84:A86"/>
    <mergeCell ref="U84:U86"/>
    <mergeCell ref="AA84:AA86"/>
    <mergeCell ref="Z84:Z86"/>
    <mergeCell ref="Y84:Y86"/>
    <mergeCell ref="X84:X86"/>
    <mergeCell ref="W84:W86"/>
    <mergeCell ref="V84:V86"/>
    <mergeCell ref="H84:H86"/>
    <mergeCell ref="G84:G86"/>
    <mergeCell ref="F84:F86"/>
    <mergeCell ref="E84:E86"/>
    <mergeCell ref="D84:D86"/>
    <mergeCell ref="M84:M86"/>
    <mergeCell ref="L84:L86"/>
    <mergeCell ref="K84:K86"/>
    <mergeCell ref="J84:J86"/>
    <mergeCell ref="I84:I86"/>
    <mergeCell ref="U88:U89"/>
    <mergeCell ref="AA88:AA89"/>
    <mergeCell ref="Z88:Z89"/>
    <mergeCell ref="Y88:Y89"/>
    <mergeCell ref="X88:X89"/>
    <mergeCell ref="W88:W89"/>
    <mergeCell ref="V88:V89"/>
    <mergeCell ref="C84:C86"/>
    <mergeCell ref="B84:B86"/>
    <mergeCell ref="T88:T89"/>
    <mergeCell ref="A88:A89"/>
    <mergeCell ref="B88:B89"/>
    <mergeCell ref="C88:C89"/>
    <mergeCell ref="D88:D89"/>
    <mergeCell ref="E88:E89"/>
    <mergeCell ref="F88:F89"/>
    <mergeCell ref="G88:G89"/>
    <mergeCell ref="H88:H89"/>
    <mergeCell ref="I88:I89"/>
    <mergeCell ref="O88:O89"/>
    <mergeCell ref="P88:P89"/>
    <mergeCell ref="Q88:Q89"/>
    <mergeCell ref="R88:R89"/>
    <mergeCell ref="S88:S89"/>
    <mergeCell ref="J88:J89"/>
    <mergeCell ref="K88:K89"/>
    <mergeCell ref="L88:L89"/>
    <mergeCell ref="M88:M89"/>
    <mergeCell ref="N88:N89"/>
    <mergeCell ref="A98:A99"/>
    <mergeCell ref="J98:J99"/>
    <mergeCell ref="I98:I99"/>
    <mergeCell ref="H98:H99"/>
    <mergeCell ref="G98:G99"/>
    <mergeCell ref="F98:F99"/>
    <mergeCell ref="O98:O99"/>
    <mergeCell ref="N98:N99"/>
    <mergeCell ref="M98:M99"/>
    <mergeCell ref="L98:L99"/>
    <mergeCell ref="K98:K99"/>
    <mergeCell ref="AA98:AA99"/>
    <mergeCell ref="Z98:Z99"/>
    <mergeCell ref="Y98:Y99"/>
    <mergeCell ref="X98:X99"/>
    <mergeCell ref="W98:W99"/>
    <mergeCell ref="E98:E99"/>
    <mergeCell ref="D98:D99"/>
    <mergeCell ref="C98:C99"/>
    <mergeCell ref="B98:B99"/>
    <mergeCell ref="T98:T99"/>
    <mergeCell ref="S98:S99"/>
    <mergeCell ref="R98:R99"/>
    <mergeCell ref="Q98:Q99"/>
    <mergeCell ref="P98:P99"/>
    <mergeCell ref="V98:V99"/>
    <mergeCell ref="U98:U99"/>
    <mergeCell ref="T120:T121"/>
    <mergeCell ref="S120:S121"/>
    <mergeCell ref="R120:R121"/>
    <mergeCell ref="T105:T106"/>
    <mergeCell ref="U105:U106"/>
    <mergeCell ref="V105:V106"/>
    <mergeCell ref="T117:T118"/>
    <mergeCell ref="S117:S118"/>
    <mergeCell ref="R117:R118"/>
    <mergeCell ref="B120:B121"/>
    <mergeCell ref="A120:A121"/>
    <mergeCell ref="AA120:AA121"/>
    <mergeCell ref="Z120:Z121"/>
    <mergeCell ref="Y120:Y121"/>
    <mergeCell ref="X120:X121"/>
    <mergeCell ref="W120:W121"/>
    <mergeCell ref="V120:V121"/>
    <mergeCell ref="U120:U121"/>
    <mergeCell ref="G120:G121"/>
    <mergeCell ref="F120:F121"/>
    <mergeCell ref="E120:E121"/>
    <mergeCell ref="D120:D121"/>
    <mergeCell ref="C120:C121"/>
    <mergeCell ref="L120:L121"/>
    <mergeCell ref="K120:K121"/>
    <mergeCell ref="J120:J121"/>
    <mergeCell ref="I120:I121"/>
    <mergeCell ref="H120:H121"/>
    <mergeCell ref="Q120:Q121"/>
    <mergeCell ref="P120:P121"/>
    <mergeCell ref="O120:O121"/>
    <mergeCell ref="N120:N121"/>
    <mergeCell ref="M120:M121"/>
    <mergeCell ref="A115:A116"/>
    <mergeCell ref="C115:C116"/>
    <mergeCell ref="D115:D116"/>
    <mergeCell ref="T115:T116"/>
    <mergeCell ref="S115:S116"/>
    <mergeCell ref="R115:R116"/>
    <mergeCell ref="Q115:Q116"/>
    <mergeCell ref="P115:P116"/>
    <mergeCell ref="O115:O116"/>
    <mergeCell ref="N115:N116"/>
    <mergeCell ref="M115:M116"/>
    <mergeCell ref="L115:L116"/>
    <mergeCell ref="K115:K116"/>
    <mergeCell ref="J115:J116"/>
    <mergeCell ref="I115:I116"/>
    <mergeCell ref="E115:E116"/>
    <mergeCell ref="AA115:AA116"/>
    <mergeCell ref="Z115:Z116"/>
    <mergeCell ref="Y115:Y116"/>
    <mergeCell ref="X115:X116"/>
    <mergeCell ref="W115:W116"/>
    <mergeCell ref="V115:V116"/>
    <mergeCell ref="U115:U116"/>
    <mergeCell ref="B115:B116"/>
    <mergeCell ref="AA105:AA106"/>
    <mergeCell ref="O105:O106"/>
    <mergeCell ref="P105:P106"/>
    <mergeCell ref="Q105:Q106"/>
    <mergeCell ref="R105:R106"/>
    <mergeCell ref="S105:S106"/>
    <mergeCell ref="H115:H116"/>
    <mergeCell ref="G115:G116"/>
    <mergeCell ref="F115:F116"/>
    <mergeCell ref="A105:A106"/>
    <mergeCell ref="B105:B106"/>
    <mergeCell ref="C105:C106"/>
    <mergeCell ref="D105:D106"/>
    <mergeCell ref="E105:E106"/>
    <mergeCell ref="W105:W106"/>
    <mergeCell ref="X105:X106"/>
    <mergeCell ref="Y105:Y106"/>
    <mergeCell ref="Z105:Z106"/>
    <mergeCell ref="S91:S92"/>
    <mergeCell ref="T91:T92"/>
    <mergeCell ref="K105:K106"/>
    <mergeCell ref="L105:L106"/>
    <mergeCell ref="M105:M106"/>
    <mergeCell ref="N105:N106"/>
    <mergeCell ref="O91:O92"/>
    <mergeCell ref="F105:F106"/>
    <mergeCell ref="G105:G106"/>
    <mergeCell ref="H105:H106"/>
    <mergeCell ref="I105:I106"/>
    <mergeCell ref="J105:J106"/>
    <mergeCell ref="Z91:Z92"/>
    <mergeCell ref="AA91:AA92"/>
    <mergeCell ref="A91:A92"/>
    <mergeCell ref="B91:B92"/>
    <mergeCell ref="C91:C92"/>
    <mergeCell ref="D91:D92"/>
    <mergeCell ref="E91:E92"/>
    <mergeCell ref="F91:F92"/>
    <mergeCell ref="G91:G92"/>
    <mergeCell ref="H91:H92"/>
    <mergeCell ref="I91:I92"/>
    <mergeCell ref="J91:J92"/>
    <mergeCell ref="K91:K92"/>
    <mergeCell ref="L91:L92"/>
    <mergeCell ref="M91:M92"/>
    <mergeCell ref="N91:N92"/>
    <mergeCell ref="U91:U92"/>
    <mergeCell ref="V91:V92"/>
    <mergeCell ref="W91:W92"/>
    <mergeCell ref="X91:X92"/>
    <mergeCell ref="Y91:Y92"/>
    <mergeCell ref="P91:P92"/>
    <mergeCell ref="Q91:Q92"/>
    <mergeCell ref="R91:R92"/>
    <mergeCell ref="B117:B118"/>
    <mergeCell ref="A117:A118"/>
    <mergeCell ref="AA117:AA118"/>
    <mergeCell ref="Z117:Z118"/>
    <mergeCell ref="Y117:Y118"/>
    <mergeCell ref="X117:X118"/>
    <mergeCell ref="W117:W118"/>
    <mergeCell ref="V117:V118"/>
    <mergeCell ref="U117:U118"/>
    <mergeCell ref="G117:G118"/>
    <mergeCell ref="F117:F118"/>
    <mergeCell ref="E117:E118"/>
    <mergeCell ref="D117:D118"/>
    <mergeCell ref="C117:C118"/>
    <mergeCell ref="L117:L118"/>
    <mergeCell ref="K117:K118"/>
    <mergeCell ref="J117:J118"/>
    <mergeCell ref="I117:I118"/>
    <mergeCell ref="H117:H118"/>
    <mergeCell ref="Q117:Q118"/>
    <mergeCell ref="P117:P118"/>
    <mergeCell ref="O117:O118"/>
    <mergeCell ref="N117:N118"/>
    <mergeCell ref="M117:M118"/>
    <mergeCell ref="O25:O26"/>
    <mergeCell ref="N25:N26"/>
    <mergeCell ref="M25:M26"/>
    <mergeCell ref="L25:L26"/>
    <mergeCell ref="K25:K26"/>
    <mergeCell ref="T25:T26"/>
    <mergeCell ref="S25:S26"/>
    <mergeCell ref="R25:R26"/>
    <mergeCell ref="Q25:Q26"/>
    <mergeCell ref="P25:P26"/>
    <mergeCell ref="E25:E26"/>
    <mergeCell ref="D25:D26"/>
    <mergeCell ref="C25:C26"/>
    <mergeCell ref="B25:B26"/>
    <mergeCell ref="A25:A26"/>
    <mergeCell ref="J25:J26"/>
    <mergeCell ref="I25:I26"/>
    <mergeCell ref="H25:H26"/>
    <mergeCell ref="G25:G26"/>
    <mergeCell ref="F25:F26"/>
    <mergeCell ref="V25:V26"/>
    <mergeCell ref="U25:U26"/>
    <mergeCell ref="T28:T29"/>
    <mergeCell ref="S28:S29"/>
    <mergeCell ref="R28:R29"/>
    <mergeCell ref="AA25:AA26"/>
    <mergeCell ref="Z25:Z26"/>
    <mergeCell ref="Y25:Y26"/>
    <mergeCell ref="X25:X26"/>
    <mergeCell ref="W25:W26"/>
    <mergeCell ref="B28:B29"/>
    <mergeCell ref="A28:A29"/>
    <mergeCell ref="AA28:AA29"/>
    <mergeCell ref="Z28:Z29"/>
    <mergeCell ref="Y28:Y29"/>
    <mergeCell ref="X28:X29"/>
    <mergeCell ref="W28:W29"/>
    <mergeCell ref="V28:V29"/>
    <mergeCell ref="U28:U29"/>
    <mergeCell ref="G28:G29"/>
    <mergeCell ref="F28:F29"/>
    <mergeCell ref="E28:E29"/>
    <mergeCell ref="D28:D29"/>
    <mergeCell ref="C28:C29"/>
    <mergeCell ref="L28:L29"/>
    <mergeCell ref="K28:K29"/>
    <mergeCell ref="J28:J29"/>
    <mergeCell ref="I28:I29"/>
    <mergeCell ref="H28:H29"/>
    <mergeCell ref="Q28:Q29"/>
    <mergeCell ref="P28:P29"/>
    <mergeCell ref="O28:O29"/>
    <mergeCell ref="N28:N29"/>
    <mergeCell ref="M28:M29"/>
    <mergeCell ref="O33:O34"/>
    <mergeCell ref="N33:N34"/>
    <mergeCell ref="M33:M34"/>
    <mergeCell ref="L33:L34"/>
    <mergeCell ref="K33:K34"/>
    <mergeCell ref="T33:T34"/>
    <mergeCell ref="S33:S34"/>
    <mergeCell ref="R33:R34"/>
    <mergeCell ref="Q33:Q34"/>
    <mergeCell ref="P33:P34"/>
    <mergeCell ref="E33:E34"/>
    <mergeCell ref="D33:D34"/>
    <mergeCell ref="C33:C34"/>
    <mergeCell ref="B33:B34"/>
    <mergeCell ref="A33:A34"/>
    <mergeCell ref="J33:J34"/>
    <mergeCell ref="I33:I34"/>
    <mergeCell ref="H33:H34"/>
    <mergeCell ref="G33:G34"/>
    <mergeCell ref="F33:F34"/>
    <mergeCell ref="V33:V34"/>
    <mergeCell ref="U33:U34"/>
    <mergeCell ref="T36:T37"/>
    <mergeCell ref="S36:S37"/>
    <mergeCell ref="R36:R37"/>
    <mergeCell ref="AA33:AA34"/>
    <mergeCell ref="Z33:Z34"/>
    <mergeCell ref="Y33:Y34"/>
    <mergeCell ref="X33:X34"/>
    <mergeCell ref="W33:W34"/>
    <mergeCell ref="B36:B37"/>
    <mergeCell ref="A36:A37"/>
    <mergeCell ref="AA36:AA37"/>
    <mergeCell ref="Z36:Z37"/>
    <mergeCell ref="Y36:Y37"/>
    <mergeCell ref="X36:X37"/>
    <mergeCell ref="W36:W37"/>
    <mergeCell ref="V36:V37"/>
    <mergeCell ref="U36:U37"/>
    <mergeCell ref="G36:G37"/>
    <mergeCell ref="F36:F37"/>
    <mergeCell ref="E36:E37"/>
    <mergeCell ref="D36:D37"/>
    <mergeCell ref="C36:C37"/>
    <mergeCell ref="L36:L37"/>
    <mergeCell ref="K36:K37"/>
    <mergeCell ref="J36:J37"/>
    <mergeCell ref="I36:I37"/>
    <mergeCell ref="H36:H37"/>
    <mergeCell ref="Q36:Q37"/>
    <mergeCell ref="P36:P37"/>
    <mergeCell ref="O36:O37"/>
    <mergeCell ref="N36:N37"/>
    <mergeCell ref="M36:M37"/>
    <mergeCell ref="C38:C39"/>
    <mergeCell ref="B38:B39"/>
    <mergeCell ref="A38:A39"/>
    <mergeCell ref="J38:J39"/>
    <mergeCell ref="I38:I39"/>
    <mergeCell ref="H38:H39"/>
    <mergeCell ref="G38:G39"/>
    <mergeCell ref="F38:F39"/>
    <mergeCell ref="O38:O39"/>
    <mergeCell ref="N38:N39"/>
    <mergeCell ref="M38:M39"/>
    <mergeCell ref="L38:L39"/>
    <mergeCell ref="K38:K39"/>
    <mergeCell ref="V38:V39"/>
    <mergeCell ref="U38:U39"/>
    <mergeCell ref="AA38:AA39"/>
    <mergeCell ref="Z38:Z39"/>
    <mergeCell ref="Y38:Y39"/>
    <mergeCell ref="X38:X39"/>
    <mergeCell ref="W38:W39"/>
    <mergeCell ref="E38:E39"/>
    <mergeCell ref="D38:D39"/>
    <mergeCell ref="T38:T39"/>
    <mergeCell ref="S38:S39"/>
    <mergeCell ref="R38:R39"/>
    <mergeCell ref="Q38:Q39"/>
    <mergeCell ref="P38:P39"/>
  </mergeCells>
  <pageMargins left="0.70866141732283472" right="0.70866141732283472" top="0.74803149606299213" bottom="0.74803149606299213" header="0.31496062992125984" footer="0.31496062992125984"/>
  <pageSetup paperSize="9" scale="14" orientation="landscape" r:id="rId1"/>
  <colBreaks count="1" manualBreakCount="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view="pageBreakPreview" topLeftCell="A20" zoomScale="80" zoomScaleNormal="100" zoomScaleSheetLayoutView="80" workbookViewId="0">
      <selection activeCell="B33" sqref="B33"/>
    </sheetView>
  </sheetViews>
  <sheetFormatPr defaultRowHeight="15" x14ac:dyDescent="0.25"/>
  <cols>
    <col min="2" max="2" width="31.140625" customWidth="1"/>
    <col min="7" max="7" width="25.140625" customWidth="1"/>
  </cols>
  <sheetData>
    <row r="1" spans="1:7" ht="18.75" x14ac:dyDescent="0.3">
      <c r="A1" s="291" t="s">
        <v>202</v>
      </c>
      <c r="B1" s="291"/>
      <c r="C1" s="291"/>
      <c r="D1" s="291"/>
      <c r="E1" s="291"/>
      <c r="F1" s="291"/>
      <c r="G1" s="291"/>
    </row>
    <row r="2" spans="1:7" ht="18.75" x14ac:dyDescent="0.3">
      <c r="A2" s="291" t="s">
        <v>203</v>
      </c>
      <c r="B2" s="291"/>
      <c r="C2" s="291"/>
      <c r="D2" s="291"/>
      <c r="E2" s="291"/>
      <c r="F2" s="291"/>
      <c r="G2" s="291"/>
    </row>
    <row r="3" spans="1:7" ht="18.75" x14ac:dyDescent="0.3">
      <c r="A3" s="291" t="s">
        <v>2</v>
      </c>
      <c r="B3" s="291"/>
      <c r="C3" s="291"/>
      <c r="D3" s="291"/>
      <c r="E3" s="291"/>
      <c r="F3" s="291"/>
      <c r="G3" s="291"/>
    </row>
    <row r="4" spans="1:7" ht="18.75" x14ac:dyDescent="0.3">
      <c r="A4" s="291" t="s">
        <v>4</v>
      </c>
      <c r="B4" s="291"/>
      <c r="C4" s="291"/>
      <c r="D4" s="291"/>
      <c r="E4" s="291"/>
      <c r="F4" s="291"/>
      <c r="G4" s="291"/>
    </row>
    <row r="5" spans="1:7" ht="15.75" x14ac:dyDescent="0.25">
      <c r="A5" s="45"/>
      <c r="B5" s="46"/>
      <c r="C5" s="46"/>
      <c r="D5" s="46"/>
      <c r="E5" s="46"/>
      <c r="F5" s="47"/>
      <c r="G5" s="46"/>
    </row>
    <row r="6" spans="1:7" x14ac:dyDescent="0.25">
      <c r="A6" s="292" t="s">
        <v>204</v>
      </c>
      <c r="B6" s="293" t="s">
        <v>205</v>
      </c>
      <c r="C6" s="293" t="s">
        <v>206</v>
      </c>
      <c r="D6" s="294"/>
      <c r="E6" s="294"/>
      <c r="F6" s="294"/>
      <c r="G6" s="293" t="s">
        <v>207</v>
      </c>
    </row>
    <row r="7" spans="1:7" ht="76.5" x14ac:dyDescent="0.25">
      <c r="A7" s="292"/>
      <c r="B7" s="293"/>
      <c r="C7" s="293"/>
      <c r="D7" s="48" t="s">
        <v>208</v>
      </c>
      <c r="E7" s="295" t="s">
        <v>209</v>
      </c>
      <c r="F7" s="296"/>
      <c r="G7" s="293"/>
    </row>
    <row r="8" spans="1:7" x14ac:dyDescent="0.25">
      <c r="A8" s="292"/>
      <c r="B8" s="293"/>
      <c r="C8" s="293"/>
      <c r="D8" s="49" t="s">
        <v>210</v>
      </c>
      <c r="E8" s="49" t="s">
        <v>211</v>
      </c>
      <c r="F8" s="50" t="s">
        <v>210</v>
      </c>
      <c r="G8" s="293"/>
    </row>
    <row r="9" spans="1:7" x14ac:dyDescent="0.25">
      <c r="A9" s="51">
        <v>1</v>
      </c>
      <c r="B9" s="52">
        <v>2</v>
      </c>
      <c r="C9" s="52">
        <v>3</v>
      </c>
      <c r="D9" s="52">
        <v>4</v>
      </c>
      <c r="E9" s="52">
        <v>5</v>
      </c>
      <c r="F9" s="52">
        <v>6</v>
      </c>
      <c r="G9" s="52">
        <v>7</v>
      </c>
    </row>
    <row r="10" spans="1:7" ht="38.25" x14ac:dyDescent="0.25">
      <c r="A10" s="53"/>
      <c r="B10" s="54" t="s">
        <v>212</v>
      </c>
      <c r="C10" s="55"/>
      <c r="D10" s="55"/>
      <c r="E10" s="55"/>
      <c r="F10" s="56"/>
      <c r="G10" s="55"/>
    </row>
    <row r="11" spans="1:7" ht="38.25" x14ac:dyDescent="0.25">
      <c r="A11" s="57" t="s">
        <v>213</v>
      </c>
      <c r="B11" s="55" t="s">
        <v>214</v>
      </c>
      <c r="C11" s="58" t="s">
        <v>37</v>
      </c>
      <c r="D11" s="59">
        <v>16671</v>
      </c>
      <c r="E11" s="60">
        <v>14000</v>
      </c>
      <c r="F11" s="60">
        <v>16852</v>
      </c>
      <c r="G11" s="61"/>
    </row>
    <row r="12" spans="1:7" ht="63.75" x14ac:dyDescent="0.25">
      <c r="A12" s="57" t="s">
        <v>215</v>
      </c>
      <c r="B12" s="55" t="s">
        <v>216</v>
      </c>
      <c r="C12" s="58" t="s">
        <v>217</v>
      </c>
      <c r="D12" s="58">
        <v>100.1</v>
      </c>
      <c r="E12" s="58">
        <v>100</v>
      </c>
      <c r="F12" s="62">
        <v>100.3</v>
      </c>
      <c r="G12" s="63"/>
    </row>
    <row r="13" spans="1:7" ht="80.25" customHeight="1" x14ac:dyDescent="0.25">
      <c r="A13" s="57" t="s">
        <v>54</v>
      </c>
      <c r="B13" s="55" t="s">
        <v>218</v>
      </c>
      <c r="C13" s="58" t="s">
        <v>217</v>
      </c>
      <c r="D13" s="58">
        <v>97.7</v>
      </c>
      <c r="E13" s="58">
        <v>97</v>
      </c>
      <c r="F13" s="62">
        <v>97.8</v>
      </c>
      <c r="G13" s="63"/>
    </row>
    <row r="14" spans="1:7" ht="76.5" x14ac:dyDescent="0.25">
      <c r="A14" s="57" t="s">
        <v>219</v>
      </c>
      <c r="B14" s="55" t="s">
        <v>220</v>
      </c>
      <c r="C14" s="58" t="s">
        <v>217</v>
      </c>
      <c r="D14" s="58">
        <v>100</v>
      </c>
      <c r="E14" s="64">
        <v>100</v>
      </c>
      <c r="F14" s="62">
        <v>100</v>
      </c>
      <c r="G14" s="55"/>
    </row>
    <row r="15" spans="1:7" ht="38.25" x14ac:dyDescent="0.25">
      <c r="A15" s="57" t="s">
        <v>74</v>
      </c>
      <c r="B15" s="55" t="s">
        <v>221</v>
      </c>
      <c r="C15" s="58" t="s">
        <v>217</v>
      </c>
      <c r="D15" s="58">
        <v>82</v>
      </c>
      <c r="E15" s="58">
        <v>82</v>
      </c>
      <c r="F15" s="59">
        <v>82</v>
      </c>
      <c r="G15" s="63"/>
    </row>
    <row r="16" spans="1:7" ht="102" x14ac:dyDescent="0.25">
      <c r="A16" s="57" t="s">
        <v>222</v>
      </c>
      <c r="B16" s="55" t="s">
        <v>223</v>
      </c>
      <c r="C16" s="58" t="s">
        <v>217</v>
      </c>
      <c r="D16" s="58">
        <v>2.6</v>
      </c>
      <c r="E16" s="58">
        <v>11.2</v>
      </c>
      <c r="F16" s="62">
        <v>14.6</v>
      </c>
      <c r="G16" s="55"/>
    </row>
    <row r="17" spans="1:7" ht="114.75" x14ac:dyDescent="0.25">
      <c r="A17" s="57" t="s">
        <v>224</v>
      </c>
      <c r="B17" s="55" t="s">
        <v>225</v>
      </c>
      <c r="C17" s="58" t="s">
        <v>217</v>
      </c>
      <c r="D17" s="58">
        <v>100</v>
      </c>
      <c r="E17" s="58">
        <v>100</v>
      </c>
      <c r="F17" s="59">
        <v>100</v>
      </c>
      <c r="G17" s="55"/>
    </row>
    <row r="18" spans="1:7" ht="51" x14ac:dyDescent="0.25">
      <c r="A18" s="57" t="s">
        <v>227</v>
      </c>
      <c r="B18" s="55" t="s">
        <v>228</v>
      </c>
      <c r="C18" s="58" t="s">
        <v>229</v>
      </c>
      <c r="D18" s="58">
        <v>68.2</v>
      </c>
      <c r="E18" s="58">
        <v>68.2</v>
      </c>
      <c r="F18" s="62">
        <v>68.2</v>
      </c>
      <c r="G18" s="55"/>
    </row>
    <row r="19" spans="1:7" ht="51" x14ac:dyDescent="0.25">
      <c r="A19" s="57" t="s">
        <v>230</v>
      </c>
      <c r="B19" s="55" t="s">
        <v>231</v>
      </c>
      <c r="C19" s="58" t="s">
        <v>232</v>
      </c>
      <c r="D19" s="58">
        <v>0.152</v>
      </c>
      <c r="E19" s="65">
        <v>0.152</v>
      </c>
      <c r="F19" s="66">
        <v>0.152</v>
      </c>
      <c r="G19" s="55"/>
    </row>
    <row r="20" spans="1:7" ht="51" x14ac:dyDescent="0.25">
      <c r="A20" s="67" t="s">
        <v>233</v>
      </c>
      <c r="B20" s="55" t="s">
        <v>234</v>
      </c>
      <c r="C20" s="58" t="s">
        <v>235</v>
      </c>
      <c r="D20" s="58">
        <v>1.62</v>
      </c>
      <c r="E20" s="58">
        <v>1.62</v>
      </c>
      <c r="F20" s="68">
        <v>1.62</v>
      </c>
      <c r="G20" s="55"/>
    </row>
    <row r="21" spans="1:7" ht="63.75" x14ac:dyDescent="0.25">
      <c r="A21" s="67" t="s">
        <v>236</v>
      </c>
      <c r="B21" s="55" t="s">
        <v>237</v>
      </c>
      <c r="C21" s="58" t="s">
        <v>238</v>
      </c>
      <c r="D21" s="58">
        <v>19.3</v>
      </c>
      <c r="E21" s="58">
        <v>20.3</v>
      </c>
      <c r="F21" s="62">
        <v>20.3</v>
      </c>
      <c r="G21" s="55"/>
    </row>
    <row r="22" spans="1:7" ht="129" customHeight="1" x14ac:dyDescent="0.25">
      <c r="A22" s="57" t="s">
        <v>239</v>
      </c>
      <c r="B22" s="55" t="s">
        <v>240</v>
      </c>
      <c r="C22" s="58" t="s">
        <v>238</v>
      </c>
      <c r="D22" s="58">
        <v>2.02</v>
      </c>
      <c r="E22" s="58">
        <v>2.02</v>
      </c>
      <c r="F22" s="68">
        <v>2.02</v>
      </c>
      <c r="G22" s="55"/>
    </row>
    <row r="23" spans="1:7" ht="51" x14ac:dyDescent="0.25">
      <c r="A23" s="67" t="s">
        <v>241</v>
      </c>
      <c r="B23" s="55" t="s">
        <v>242</v>
      </c>
      <c r="C23" s="58" t="s">
        <v>238</v>
      </c>
      <c r="D23" s="58" t="s">
        <v>226</v>
      </c>
      <c r="E23" s="58">
        <v>100</v>
      </c>
      <c r="F23" s="62">
        <v>90</v>
      </c>
      <c r="G23" s="55"/>
    </row>
    <row r="24" spans="1:7" ht="81" customHeight="1" x14ac:dyDescent="0.25">
      <c r="A24" s="67" t="s">
        <v>243</v>
      </c>
      <c r="B24" s="55" t="s">
        <v>244</v>
      </c>
      <c r="C24" s="58" t="s">
        <v>238</v>
      </c>
      <c r="D24" s="58">
        <v>10.5</v>
      </c>
      <c r="E24" s="58">
        <v>9.8000000000000007</v>
      </c>
      <c r="F24" s="62" t="s">
        <v>226</v>
      </c>
      <c r="G24" s="55" t="s">
        <v>460</v>
      </c>
    </row>
    <row r="25" spans="1:7" ht="15.75" x14ac:dyDescent="0.25">
      <c r="A25" s="57" t="s">
        <v>245</v>
      </c>
      <c r="B25" s="285" t="s">
        <v>246</v>
      </c>
      <c r="C25" s="286"/>
      <c r="D25" s="286"/>
      <c r="E25" s="286"/>
      <c r="F25" s="286"/>
      <c r="G25" s="287"/>
    </row>
    <row r="26" spans="1:7" ht="89.25" x14ac:dyDescent="0.25">
      <c r="A26" s="57" t="s">
        <v>247</v>
      </c>
      <c r="B26" s="69" t="s">
        <v>248</v>
      </c>
      <c r="C26" s="58" t="s">
        <v>217</v>
      </c>
      <c r="D26" s="58" t="s">
        <v>226</v>
      </c>
      <c r="E26" s="58">
        <v>100</v>
      </c>
      <c r="F26" s="62">
        <v>99.99</v>
      </c>
      <c r="G26" s="61"/>
    </row>
    <row r="27" spans="1:7" ht="15.75" x14ac:dyDescent="0.25">
      <c r="A27" s="57" t="s">
        <v>249</v>
      </c>
      <c r="B27" s="285" t="s">
        <v>250</v>
      </c>
      <c r="C27" s="286"/>
      <c r="D27" s="286"/>
      <c r="E27" s="286"/>
      <c r="F27" s="286"/>
      <c r="G27" s="287"/>
    </row>
    <row r="28" spans="1:7" ht="102" x14ac:dyDescent="0.25">
      <c r="A28" s="57" t="s">
        <v>251</v>
      </c>
      <c r="B28" s="55" t="s">
        <v>252</v>
      </c>
      <c r="C28" s="58" t="s">
        <v>217</v>
      </c>
      <c r="D28" s="58">
        <v>100</v>
      </c>
      <c r="E28" s="58">
        <v>100</v>
      </c>
      <c r="F28" s="59">
        <v>100</v>
      </c>
      <c r="G28" s="55"/>
    </row>
    <row r="29" spans="1:7" ht="38.25" x14ac:dyDescent="0.25">
      <c r="A29" s="57" t="s">
        <v>253</v>
      </c>
      <c r="B29" s="55" t="s">
        <v>254</v>
      </c>
      <c r="C29" s="58" t="s">
        <v>37</v>
      </c>
      <c r="D29" s="58" t="s">
        <v>226</v>
      </c>
      <c r="E29" s="59">
        <v>1200</v>
      </c>
      <c r="F29" s="59">
        <v>1626</v>
      </c>
      <c r="G29" s="55"/>
    </row>
    <row r="30" spans="1:7" ht="25.5" x14ac:dyDescent="0.25">
      <c r="A30" s="57" t="s">
        <v>255</v>
      </c>
      <c r="B30" s="55" t="s">
        <v>256</v>
      </c>
      <c r="C30" s="58" t="s">
        <v>257</v>
      </c>
      <c r="D30" s="58" t="s">
        <v>226</v>
      </c>
      <c r="E30" s="59">
        <v>4100</v>
      </c>
      <c r="F30" s="59">
        <v>4816</v>
      </c>
      <c r="G30" s="55"/>
    </row>
    <row r="31" spans="1:7" ht="25.5" x14ac:dyDescent="0.25">
      <c r="A31" s="57" t="s">
        <v>258</v>
      </c>
      <c r="B31" s="55" t="s">
        <v>259</v>
      </c>
      <c r="C31" s="58" t="s">
        <v>37</v>
      </c>
      <c r="D31" s="58" t="s">
        <v>226</v>
      </c>
      <c r="E31" s="59">
        <v>2350</v>
      </c>
      <c r="F31" s="59">
        <v>2472</v>
      </c>
      <c r="G31" s="55"/>
    </row>
    <row r="32" spans="1:7" ht="15.75" x14ac:dyDescent="0.25">
      <c r="A32" s="57" t="s">
        <v>260</v>
      </c>
      <c r="B32" s="285" t="s">
        <v>261</v>
      </c>
      <c r="C32" s="286"/>
      <c r="D32" s="286"/>
      <c r="E32" s="286"/>
      <c r="F32" s="286"/>
      <c r="G32" s="287"/>
    </row>
    <row r="33" spans="1:7" ht="225" customHeight="1" x14ac:dyDescent="0.25">
      <c r="A33" s="57" t="s">
        <v>262</v>
      </c>
      <c r="B33" s="55" t="s">
        <v>263</v>
      </c>
      <c r="C33" s="58" t="s">
        <v>217</v>
      </c>
      <c r="D33" s="58">
        <v>93</v>
      </c>
      <c r="E33" s="58">
        <v>94</v>
      </c>
      <c r="F33" s="62">
        <v>91.5</v>
      </c>
      <c r="G33" s="55" t="s">
        <v>264</v>
      </c>
    </row>
    <row r="34" spans="1:7" ht="173.25" customHeight="1" x14ac:dyDescent="0.25">
      <c r="A34" s="57" t="s">
        <v>265</v>
      </c>
      <c r="B34" s="55" t="s">
        <v>266</v>
      </c>
      <c r="C34" s="58" t="s">
        <v>257</v>
      </c>
      <c r="D34" s="58">
        <v>1.6719999999999999</v>
      </c>
      <c r="E34" s="58">
        <v>1.7270000000000001</v>
      </c>
      <c r="F34" s="68">
        <v>1.59</v>
      </c>
      <c r="G34" s="55" t="s">
        <v>497</v>
      </c>
    </row>
    <row r="35" spans="1:7" ht="170.25" customHeight="1" x14ac:dyDescent="0.25">
      <c r="A35" s="57" t="s">
        <v>267</v>
      </c>
      <c r="B35" s="55" t="s">
        <v>268</v>
      </c>
      <c r="C35" s="58" t="s">
        <v>37</v>
      </c>
      <c r="D35" s="58">
        <v>103.4</v>
      </c>
      <c r="E35" s="58">
        <v>110.3</v>
      </c>
      <c r="F35" s="62">
        <v>98.8</v>
      </c>
      <c r="G35" s="55" t="s">
        <v>539</v>
      </c>
    </row>
    <row r="36" spans="1:7" ht="179.25" customHeight="1" x14ac:dyDescent="0.25">
      <c r="A36" s="57" t="s">
        <v>269</v>
      </c>
      <c r="B36" s="55" t="s">
        <v>270</v>
      </c>
      <c r="C36" s="58" t="s">
        <v>37</v>
      </c>
      <c r="D36" s="58">
        <v>79.400000000000006</v>
      </c>
      <c r="E36" s="58">
        <v>85.9</v>
      </c>
      <c r="F36" s="62">
        <v>76.5</v>
      </c>
      <c r="G36" s="55" t="s">
        <v>539</v>
      </c>
    </row>
    <row r="37" spans="1:7" ht="15.75" x14ac:dyDescent="0.25">
      <c r="A37" s="70"/>
      <c r="B37" s="71"/>
      <c r="C37" s="72"/>
      <c r="D37" s="72"/>
      <c r="E37" s="72"/>
      <c r="F37" s="73"/>
      <c r="G37" s="71"/>
    </row>
    <row r="38" spans="1:7" ht="20.25" x14ac:dyDescent="0.25">
      <c r="A38" s="74"/>
      <c r="B38" s="75"/>
      <c r="C38" s="76"/>
      <c r="D38" s="76"/>
      <c r="E38" s="76"/>
      <c r="F38" s="77"/>
      <c r="G38" s="75"/>
    </row>
    <row r="39" spans="1:7" ht="66.75" customHeight="1" x14ac:dyDescent="0.3">
      <c r="A39" s="288" t="s">
        <v>472</v>
      </c>
      <c r="B39" s="289"/>
      <c r="C39" s="76"/>
      <c r="D39" s="76"/>
      <c r="E39" s="76"/>
      <c r="F39" s="290" t="s">
        <v>473</v>
      </c>
      <c r="G39" s="290"/>
    </row>
  </sheetData>
  <mergeCells count="15">
    <mergeCell ref="A1:G1"/>
    <mergeCell ref="A2:G2"/>
    <mergeCell ref="A3:G3"/>
    <mergeCell ref="A4:G4"/>
    <mergeCell ref="A6:A8"/>
    <mergeCell ref="B6:B8"/>
    <mergeCell ref="C6:C8"/>
    <mergeCell ref="D6:F6"/>
    <mergeCell ref="G6:G8"/>
    <mergeCell ref="E7:F7"/>
    <mergeCell ref="B25:G25"/>
    <mergeCell ref="B27:G27"/>
    <mergeCell ref="B32:G32"/>
    <mergeCell ref="A39:B39"/>
    <mergeCell ref="F39:G39"/>
  </mergeCells>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4"/>
  <sheetViews>
    <sheetView view="pageBreakPreview" topLeftCell="D1" zoomScale="70" zoomScaleNormal="100" zoomScaleSheetLayoutView="70" workbookViewId="0">
      <selection activeCell="E130" sqref="E130"/>
    </sheetView>
  </sheetViews>
  <sheetFormatPr defaultRowHeight="15" x14ac:dyDescent="0.25"/>
  <cols>
    <col min="1" max="1" width="13" customWidth="1"/>
    <col min="2" max="2" width="33.140625" customWidth="1"/>
    <col min="4" max="4" width="35" customWidth="1"/>
    <col min="5" max="5" width="19.5703125" customWidth="1"/>
    <col min="6" max="6" width="17.28515625" customWidth="1"/>
    <col min="7" max="7" width="18.140625" customWidth="1"/>
    <col min="8" max="8" width="21" customWidth="1"/>
    <col min="9" max="9" width="19" customWidth="1"/>
    <col min="10" max="10" width="18.28515625" customWidth="1"/>
    <col min="11" max="11" width="19.140625" customWidth="1"/>
    <col min="12" max="12" width="18.28515625" customWidth="1"/>
    <col min="13" max="13" width="20.28515625" customWidth="1"/>
    <col min="14" max="14" width="18.5703125" customWidth="1"/>
    <col min="15" max="15" width="18.7109375" customWidth="1"/>
    <col min="16" max="16" width="21.140625" customWidth="1"/>
    <col min="17" max="17" width="30.42578125" customWidth="1"/>
    <col min="18" max="19" width="31.5703125" customWidth="1"/>
    <col min="20" max="20" width="14.7109375" bestFit="1" customWidth="1"/>
    <col min="22" max="22" width="8.85546875" customWidth="1"/>
    <col min="23" max="23" width="22.85546875" customWidth="1"/>
    <col min="24" max="24" width="18.5703125" customWidth="1"/>
    <col min="25" max="25" width="20.28515625" customWidth="1"/>
  </cols>
  <sheetData>
    <row r="1" spans="1:27" ht="18.75" x14ac:dyDescent="0.3">
      <c r="A1" s="78"/>
      <c r="B1" s="79"/>
      <c r="C1" s="80"/>
      <c r="D1" s="79"/>
      <c r="E1" s="80"/>
      <c r="F1" s="80"/>
      <c r="G1" s="80"/>
      <c r="H1" s="80"/>
      <c r="I1" s="81"/>
      <c r="J1" s="355" t="s">
        <v>202</v>
      </c>
      <c r="K1" s="355"/>
      <c r="L1" s="81"/>
      <c r="M1" s="81"/>
      <c r="N1" s="81"/>
      <c r="O1" s="82"/>
      <c r="P1" s="82"/>
      <c r="Q1" s="84"/>
      <c r="R1" s="85"/>
      <c r="S1" s="86"/>
      <c r="T1" s="83"/>
      <c r="U1" s="83"/>
      <c r="V1" s="83"/>
      <c r="W1" s="87"/>
      <c r="X1" s="87"/>
      <c r="Y1" s="87"/>
      <c r="Z1" s="88"/>
      <c r="AA1" s="88"/>
    </row>
    <row r="2" spans="1:27" ht="18.75" x14ac:dyDescent="0.3">
      <c r="A2" s="89" t="s">
        <v>271</v>
      </c>
      <c r="B2" s="89"/>
      <c r="C2" s="89"/>
      <c r="D2" s="89"/>
      <c r="E2" s="89"/>
      <c r="F2" s="89"/>
      <c r="G2" s="89"/>
      <c r="H2" s="89"/>
      <c r="I2" s="356" t="s">
        <v>272</v>
      </c>
      <c r="J2" s="356"/>
      <c r="K2" s="356"/>
      <c r="L2" s="356"/>
      <c r="M2" s="89"/>
      <c r="N2" s="89"/>
      <c r="O2" s="89"/>
      <c r="P2" s="89"/>
      <c r="Q2" s="90"/>
      <c r="R2" s="91"/>
      <c r="S2" s="92"/>
      <c r="T2" s="83"/>
      <c r="U2" s="83"/>
      <c r="V2" s="83"/>
      <c r="W2" s="87"/>
      <c r="X2" s="87"/>
      <c r="Y2" s="87"/>
      <c r="Z2" s="88"/>
      <c r="AA2" s="88"/>
    </row>
    <row r="3" spans="1:27" ht="18.75" x14ac:dyDescent="0.3">
      <c r="A3" s="89" t="s">
        <v>273</v>
      </c>
      <c r="B3" s="89"/>
      <c r="C3" s="89"/>
      <c r="D3" s="89"/>
      <c r="E3" s="89"/>
      <c r="F3" s="89"/>
      <c r="G3" s="89"/>
      <c r="H3" s="356" t="s">
        <v>274</v>
      </c>
      <c r="I3" s="356"/>
      <c r="J3" s="356"/>
      <c r="K3" s="356"/>
      <c r="L3" s="356"/>
      <c r="M3" s="356"/>
      <c r="N3" s="89"/>
      <c r="O3" s="89"/>
      <c r="P3" s="89"/>
      <c r="Q3" s="90"/>
      <c r="R3" s="91"/>
      <c r="S3" s="92"/>
      <c r="T3" s="83"/>
      <c r="U3" s="83"/>
      <c r="V3" s="83"/>
      <c r="W3" s="93"/>
      <c r="X3" s="93"/>
      <c r="Y3" s="93"/>
      <c r="Z3" s="83"/>
      <c r="AA3" s="83"/>
    </row>
    <row r="4" spans="1:27" ht="18.75" x14ac:dyDescent="0.3">
      <c r="A4" s="94" t="s">
        <v>275</v>
      </c>
      <c r="B4" s="94"/>
      <c r="C4" s="94"/>
      <c r="D4" s="94"/>
      <c r="E4" s="94"/>
      <c r="F4" s="94"/>
      <c r="G4" s="94"/>
      <c r="H4" s="94"/>
      <c r="I4" s="94"/>
      <c r="J4" s="357" t="s">
        <v>276</v>
      </c>
      <c r="K4" s="357"/>
      <c r="L4" s="94"/>
      <c r="M4" s="94"/>
      <c r="N4" s="94"/>
      <c r="O4" s="94"/>
      <c r="P4" s="94"/>
      <c r="Q4" s="95"/>
      <c r="R4" s="91"/>
      <c r="S4" s="92"/>
      <c r="T4" s="83"/>
      <c r="U4" s="83"/>
      <c r="V4" s="83"/>
      <c r="W4" s="93"/>
      <c r="X4" s="93"/>
      <c r="Y4" s="93"/>
      <c r="Z4" s="83"/>
      <c r="AA4" s="83"/>
    </row>
    <row r="5" spans="1:27" ht="15.75" x14ac:dyDescent="0.25">
      <c r="A5" s="96"/>
      <c r="B5" s="97"/>
      <c r="C5" s="96"/>
      <c r="D5" s="97"/>
      <c r="E5" s="96"/>
      <c r="F5" s="96"/>
      <c r="G5" s="96"/>
      <c r="H5" s="96"/>
      <c r="I5" s="82"/>
      <c r="J5" s="82"/>
      <c r="K5" s="82"/>
      <c r="L5" s="82"/>
      <c r="M5" s="82"/>
      <c r="N5" s="82"/>
      <c r="O5" s="82"/>
      <c r="P5" s="82"/>
      <c r="Q5" s="98"/>
      <c r="R5" s="91"/>
      <c r="S5" s="92"/>
      <c r="T5" s="83"/>
      <c r="U5" s="83"/>
      <c r="V5" s="83"/>
      <c r="W5" s="93"/>
      <c r="X5" s="93"/>
      <c r="Y5" s="93"/>
      <c r="Z5" s="83"/>
      <c r="AA5" s="83"/>
    </row>
    <row r="6" spans="1:27" ht="18.75" customHeight="1" x14ac:dyDescent="0.25">
      <c r="A6" s="314" t="s">
        <v>277</v>
      </c>
      <c r="B6" s="330" t="s">
        <v>278</v>
      </c>
      <c r="C6" s="99" t="s">
        <v>279</v>
      </c>
      <c r="D6" s="341" t="s">
        <v>280</v>
      </c>
      <c r="E6" s="341" t="s">
        <v>281</v>
      </c>
      <c r="F6" s="341" t="s">
        <v>282</v>
      </c>
      <c r="G6" s="341" t="s">
        <v>283</v>
      </c>
      <c r="H6" s="341" t="s">
        <v>284</v>
      </c>
      <c r="I6" s="344" t="s">
        <v>285</v>
      </c>
      <c r="J6" s="345"/>
      <c r="K6" s="345"/>
      <c r="L6" s="345"/>
      <c r="M6" s="345"/>
      <c r="N6" s="345"/>
      <c r="O6" s="345"/>
      <c r="P6" s="346"/>
      <c r="Q6" s="330" t="s">
        <v>286</v>
      </c>
      <c r="R6" s="100"/>
      <c r="S6" s="101"/>
      <c r="T6" s="102"/>
      <c r="U6" s="102"/>
      <c r="V6" s="102"/>
      <c r="W6" s="86"/>
      <c r="X6" s="86"/>
      <c r="Y6" s="86"/>
      <c r="Z6" s="102"/>
      <c r="AA6" s="102"/>
    </row>
    <row r="7" spans="1:27" ht="18.75" x14ac:dyDescent="0.25">
      <c r="A7" s="314"/>
      <c r="B7" s="324"/>
      <c r="C7" s="103"/>
      <c r="D7" s="342"/>
      <c r="E7" s="342"/>
      <c r="F7" s="342"/>
      <c r="G7" s="342"/>
      <c r="H7" s="342"/>
      <c r="I7" s="349" t="s">
        <v>287</v>
      </c>
      <c r="J7" s="350"/>
      <c r="K7" s="351" t="s">
        <v>288</v>
      </c>
      <c r="L7" s="352"/>
      <c r="M7" s="349" t="s">
        <v>289</v>
      </c>
      <c r="N7" s="350"/>
      <c r="O7" s="353" t="s">
        <v>290</v>
      </c>
      <c r="P7" s="354"/>
      <c r="Q7" s="324"/>
      <c r="R7" s="100"/>
      <c r="S7" s="101"/>
      <c r="T7" s="83"/>
      <c r="U7" s="83"/>
      <c r="V7" s="83"/>
      <c r="W7" s="93"/>
      <c r="X7" s="93"/>
      <c r="Y7" s="93"/>
      <c r="Z7" s="83"/>
      <c r="AA7" s="83"/>
    </row>
    <row r="8" spans="1:27" ht="18.75" x14ac:dyDescent="0.25">
      <c r="A8" s="314"/>
      <c r="B8" s="325"/>
      <c r="C8" s="104"/>
      <c r="D8" s="343"/>
      <c r="E8" s="343"/>
      <c r="F8" s="343"/>
      <c r="G8" s="343"/>
      <c r="H8" s="343"/>
      <c r="I8" s="105" t="s">
        <v>211</v>
      </c>
      <c r="J8" s="105" t="s">
        <v>210</v>
      </c>
      <c r="K8" s="105" t="s">
        <v>211</v>
      </c>
      <c r="L8" s="105" t="s">
        <v>210</v>
      </c>
      <c r="M8" s="105" t="s">
        <v>211</v>
      </c>
      <c r="N8" s="105" t="s">
        <v>210</v>
      </c>
      <c r="O8" s="106" t="s">
        <v>211</v>
      </c>
      <c r="P8" s="105" t="s">
        <v>210</v>
      </c>
      <c r="Q8" s="325"/>
      <c r="R8" s="100"/>
      <c r="S8" s="101"/>
      <c r="T8" s="83"/>
      <c r="U8" s="83"/>
      <c r="V8" s="83"/>
      <c r="W8" s="93"/>
      <c r="X8" s="93"/>
      <c r="Y8" s="93"/>
      <c r="Z8" s="83"/>
      <c r="AA8" s="83"/>
    </row>
    <row r="9" spans="1:27" ht="18.75" x14ac:dyDescent="0.25">
      <c r="A9" s="107">
        <v>1</v>
      </c>
      <c r="B9" s="108">
        <v>2</v>
      </c>
      <c r="C9" s="108">
        <v>3</v>
      </c>
      <c r="D9" s="108">
        <v>4</v>
      </c>
      <c r="E9" s="108">
        <v>5</v>
      </c>
      <c r="F9" s="108">
        <v>6</v>
      </c>
      <c r="G9" s="108">
        <v>7</v>
      </c>
      <c r="H9" s="108">
        <v>8</v>
      </c>
      <c r="I9" s="109">
        <v>9</v>
      </c>
      <c r="J9" s="109">
        <v>10</v>
      </c>
      <c r="K9" s="109">
        <v>11</v>
      </c>
      <c r="L9" s="109">
        <v>12</v>
      </c>
      <c r="M9" s="109">
        <v>13</v>
      </c>
      <c r="N9" s="109">
        <v>14</v>
      </c>
      <c r="O9" s="109">
        <v>15</v>
      </c>
      <c r="P9" s="109">
        <v>16</v>
      </c>
      <c r="Q9" s="108">
        <v>17</v>
      </c>
      <c r="R9" s="100"/>
      <c r="S9" s="101"/>
      <c r="T9" s="102"/>
      <c r="U9" s="102"/>
      <c r="V9" s="102"/>
      <c r="W9" s="86"/>
      <c r="X9" s="86"/>
      <c r="Y9" s="86"/>
      <c r="Z9" s="102"/>
      <c r="AA9" s="102"/>
    </row>
    <row r="10" spans="1:27" ht="68.25" customHeight="1" x14ac:dyDescent="0.25">
      <c r="A10" s="110" t="s">
        <v>117</v>
      </c>
      <c r="B10" s="111" t="s">
        <v>291</v>
      </c>
      <c r="C10" s="112"/>
      <c r="D10" s="111" t="s">
        <v>33</v>
      </c>
      <c r="E10" s="113" t="s">
        <v>292</v>
      </c>
      <c r="F10" s="113" t="s">
        <v>293</v>
      </c>
      <c r="G10" s="114">
        <v>43474</v>
      </c>
      <c r="H10" s="114">
        <v>43830</v>
      </c>
      <c r="I10" s="115">
        <v>264374.2</v>
      </c>
      <c r="J10" s="115">
        <f>J11</f>
        <v>264374.2</v>
      </c>
      <c r="K10" s="115">
        <v>355014.73999999993</v>
      </c>
      <c r="L10" s="115">
        <v>357848.3</v>
      </c>
      <c r="M10" s="115">
        <f>M11</f>
        <v>331449.26</v>
      </c>
      <c r="N10" s="115">
        <f>N11</f>
        <v>332525.30000000005</v>
      </c>
      <c r="O10" s="115">
        <f>O11</f>
        <v>448966.19999999995</v>
      </c>
      <c r="P10" s="115">
        <f>P11</f>
        <v>441281.59999999986</v>
      </c>
      <c r="Q10" s="112" t="s">
        <v>29</v>
      </c>
      <c r="R10" s="100"/>
      <c r="S10" s="229">
        <f>I10+K10+M10+O10</f>
        <v>1399804.4</v>
      </c>
      <c r="T10" s="230">
        <f>J10+L10+N10+P10</f>
        <v>1396029.4</v>
      </c>
      <c r="U10" s="83"/>
      <c r="V10" s="83"/>
      <c r="W10" s="93"/>
      <c r="X10" s="93"/>
      <c r="Y10" s="93"/>
      <c r="Z10" s="83"/>
      <c r="AA10" s="83"/>
    </row>
    <row r="11" spans="1:27" ht="245.25" customHeight="1" x14ac:dyDescent="0.25">
      <c r="A11" s="110" t="s">
        <v>31</v>
      </c>
      <c r="B11" s="111" t="s">
        <v>32</v>
      </c>
      <c r="C11" s="118"/>
      <c r="D11" s="111" t="s">
        <v>294</v>
      </c>
      <c r="E11" s="119">
        <v>43474</v>
      </c>
      <c r="F11" s="120" t="s">
        <v>293</v>
      </c>
      <c r="G11" s="119">
        <v>43474</v>
      </c>
      <c r="H11" s="114">
        <v>43830</v>
      </c>
      <c r="I11" s="115">
        <v>264374.2</v>
      </c>
      <c r="J11" s="115">
        <v>264374.2</v>
      </c>
      <c r="K11" s="115">
        <v>355014.73999999993</v>
      </c>
      <c r="L11" s="115">
        <v>357848.3</v>
      </c>
      <c r="M11" s="115">
        <v>331449.26</v>
      </c>
      <c r="N11" s="115">
        <v>332525.30000000005</v>
      </c>
      <c r="O11" s="115">
        <v>448966.19999999995</v>
      </c>
      <c r="P11" s="115">
        <f>S11-J11-L11-N11</f>
        <v>441281.59999999986</v>
      </c>
      <c r="Q11" s="111" t="s">
        <v>498</v>
      </c>
      <c r="R11" s="100"/>
      <c r="S11" s="117">
        <v>1396029.4</v>
      </c>
      <c r="T11" s="83"/>
      <c r="U11" s="83"/>
      <c r="V11" s="83"/>
      <c r="W11" s="121">
        <f t="shared" ref="W11:W35" si="0">I11+K11+M11+O11</f>
        <v>1399804.4</v>
      </c>
      <c r="X11" s="121">
        <f t="shared" ref="X11:X35" si="1">J11+L11+N11+P11</f>
        <v>1396029.4</v>
      </c>
      <c r="Y11" s="121">
        <f>W11-X11</f>
        <v>3775</v>
      </c>
      <c r="Z11" s="83"/>
      <c r="AA11" s="83"/>
    </row>
    <row r="12" spans="1:27" ht="20.25" x14ac:dyDescent="0.25">
      <c r="A12" s="122" t="s">
        <v>34</v>
      </c>
      <c r="B12" s="333" t="s">
        <v>295</v>
      </c>
      <c r="C12" s="334"/>
      <c r="D12" s="334"/>
      <c r="E12" s="334"/>
      <c r="F12" s="334"/>
      <c r="G12" s="334"/>
      <c r="H12" s="335"/>
      <c r="I12" s="123">
        <f t="shared" ref="I12:P12" si="2">I13+I15+I16+I17+I19+I20+I21+I24+I26+I28+I29+I30+I31+I33+I35+I36+I37+I38+I39+I41+I45+I46+I47+I51+I53+I55+I56+I58+I60+I14+I18+I22+I43</f>
        <v>4821982.6000000006</v>
      </c>
      <c r="J12" s="123">
        <f t="shared" si="2"/>
        <v>4821977.6999999993</v>
      </c>
      <c r="K12" s="123">
        <f t="shared" si="2"/>
        <v>3723121.7799999984</v>
      </c>
      <c r="L12" s="123">
        <f t="shared" si="2"/>
        <v>3729007.5600000005</v>
      </c>
      <c r="M12" s="123">
        <f t="shared" si="2"/>
        <v>2715917.02</v>
      </c>
      <c r="N12" s="123">
        <f t="shared" si="2"/>
        <v>2815388.7880000006</v>
      </c>
      <c r="O12" s="123">
        <f t="shared" si="2"/>
        <v>5680882.9000000022</v>
      </c>
      <c r="P12" s="123">
        <f t="shared" si="2"/>
        <v>4637266.4519999996</v>
      </c>
      <c r="Q12" s="124"/>
      <c r="R12" s="100"/>
      <c r="S12" s="229">
        <f>I12+K12+M12+O12</f>
        <v>16941904.300000001</v>
      </c>
      <c r="T12" s="228">
        <f>J12+L12+N12+P12</f>
        <v>16003640.5</v>
      </c>
      <c r="U12" s="125"/>
      <c r="V12" s="125"/>
      <c r="W12" s="121">
        <f t="shared" si="0"/>
        <v>16941904.300000001</v>
      </c>
      <c r="X12" s="121">
        <f t="shared" si="1"/>
        <v>16003640.5</v>
      </c>
      <c r="Y12" s="121">
        <f t="shared" ref="Y12:Y63" si="3">W12-X12</f>
        <v>938263.80000000075</v>
      </c>
      <c r="Z12" s="125"/>
      <c r="AA12" s="125"/>
    </row>
    <row r="13" spans="1:27" ht="237" customHeight="1" x14ac:dyDescent="0.25">
      <c r="A13" s="110" t="s">
        <v>31</v>
      </c>
      <c r="B13" s="111" t="s">
        <v>36</v>
      </c>
      <c r="C13" s="112"/>
      <c r="D13" s="111" t="s">
        <v>296</v>
      </c>
      <c r="E13" s="119">
        <v>43474</v>
      </c>
      <c r="F13" s="120" t="s">
        <v>293</v>
      </c>
      <c r="G13" s="119">
        <v>43474</v>
      </c>
      <c r="H13" s="119">
        <v>43830</v>
      </c>
      <c r="I13" s="115">
        <v>85853.9</v>
      </c>
      <c r="J13" s="115">
        <v>85853.8</v>
      </c>
      <c r="K13" s="115">
        <v>86462.94</v>
      </c>
      <c r="L13" s="115">
        <v>86462.930000000008</v>
      </c>
      <c r="M13" s="115">
        <v>87784.46</v>
      </c>
      <c r="N13" s="115">
        <v>87784.37</v>
      </c>
      <c r="O13" s="115">
        <v>92950.2</v>
      </c>
      <c r="P13" s="115">
        <f t="shared" ref="P13:P21" si="4">S13-J13-L13-N13</f>
        <v>88558</v>
      </c>
      <c r="Q13" s="111" t="s">
        <v>427</v>
      </c>
      <c r="R13" s="100"/>
      <c r="S13" s="117">
        <v>348659.1</v>
      </c>
      <c r="T13" s="83"/>
      <c r="U13" s="83"/>
      <c r="V13" s="83"/>
      <c r="W13" s="121">
        <f t="shared" si="0"/>
        <v>353051.5</v>
      </c>
      <c r="X13" s="121">
        <f t="shared" si="1"/>
        <v>348659.1</v>
      </c>
      <c r="Y13" s="121">
        <f t="shared" si="3"/>
        <v>4392.4000000000233</v>
      </c>
      <c r="Z13" s="83"/>
      <c r="AA13" s="83"/>
    </row>
    <row r="14" spans="1:27" ht="237" customHeight="1" x14ac:dyDescent="0.25">
      <c r="A14" s="110" t="s">
        <v>39</v>
      </c>
      <c r="B14" s="111" t="s">
        <v>297</v>
      </c>
      <c r="C14" s="112"/>
      <c r="D14" s="111" t="s">
        <v>298</v>
      </c>
      <c r="E14" s="119">
        <v>43474</v>
      </c>
      <c r="F14" s="120" t="s">
        <v>293</v>
      </c>
      <c r="G14" s="119">
        <v>43474</v>
      </c>
      <c r="H14" s="119">
        <v>43830</v>
      </c>
      <c r="I14" s="115">
        <v>1032.2</v>
      </c>
      <c r="J14" s="115">
        <v>1032.3</v>
      </c>
      <c r="K14" s="115">
        <v>918.13999999999987</v>
      </c>
      <c r="L14" s="115">
        <v>917.90000000000009</v>
      </c>
      <c r="M14" s="115">
        <v>975.66000000000008</v>
      </c>
      <c r="N14" s="115">
        <v>975.8</v>
      </c>
      <c r="O14" s="115">
        <v>1432</v>
      </c>
      <c r="P14" s="115">
        <f t="shared" si="4"/>
        <v>970.10000000000014</v>
      </c>
      <c r="Q14" s="111" t="s">
        <v>428</v>
      </c>
      <c r="R14" s="100"/>
      <c r="S14" s="117">
        <v>3896.1</v>
      </c>
      <c r="T14" s="83"/>
      <c r="U14" s="83"/>
      <c r="V14" s="83"/>
      <c r="W14" s="121">
        <f t="shared" si="0"/>
        <v>4358</v>
      </c>
      <c r="X14" s="121">
        <f t="shared" si="1"/>
        <v>3896.1000000000004</v>
      </c>
      <c r="Y14" s="121">
        <f t="shared" si="3"/>
        <v>461.89999999999964</v>
      </c>
      <c r="Z14" s="83"/>
      <c r="AA14" s="83"/>
    </row>
    <row r="15" spans="1:27" ht="239.25" customHeight="1" x14ac:dyDescent="0.25">
      <c r="A15" s="110" t="s">
        <v>42</v>
      </c>
      <c r="B15" s="111" t="s">
        <v>299</v>
      </c>
      <c r="C15" s="112"/>
      <c r="D15" s="111" t="s">
        <v>298</v>
      </c>
      <c r="E15" s="119">
        <v>43474</v>
      </c>
      <c r="F15" s="120" t="s">
        <v>293</v>
      </c>
      <c r="G15" s="119">
        <v>43474</v>
      </c>
      <c r="H15" s="119">
        <v>43830</v>
      </c>
      <c r="I15" s="115">
        <v>5246.3</v>
      </c>
      <c r="J15" s="115">
        <v>5246.3</v>
      </c>
      <c r="K15" s="115">
        <v>5152.2</v>
      </c>
      <c r="L15" s="115">
        <v>5152.2</v>
      </c>
      <c r="M15" s="115">
        <v>5304.6</v>
      </c>
      <c r="N15" s="115">
        <v>5304.6</v>
      </c>
      <c r="O15" s="115">
        <v>6095</v>
      </c>
      <c r="P15" s="115">
        <f t="shared" si="4"/>
        <v>5257.1999999999989</v>
      </c>
      <c r="Q15" s="111" t="s">
        <v>429</v>
      </c>
      <c r="R15" s="100"/>
      <c r="S15" s="117">
        <v>20960.3</v>
      </c>
      <c r="T15" s="83"/>
      <c r="U15" s="83"/>
      <c r="V15" s="83"/>
      <c r="W15" s="121">
        <f t="shared" si="0"/>
        <v>21798.1</v>
      </c>
      <c r="X15" s="121">
        <f t="shared" si="1"/>
        <v>20960.3</v>
      </c>
      <c r="Y15" s="121">
        <f t="shared" si="3"/>
        <v>837.79999999999927</v>
      </c>
      <c r="Z15" s="83"/>
      <c r="AA15" s="83"/>
    </row>
    <row r="16" spans="1:27" ht="292.5" customHeight="1" x14ac:dyDescent="0.25">
      <c r="A16" s="110" t="s">
        <v>44</v>
      </c>
      <c r="B16" s="128" t="s">
        <v>300</v>
      </c>
      <c r="C16" s="129"/>
      <c r="D16" s="130" t="s">
        <v>298</v>
      </c>
      <c r="E16" s="119">
        <v>43474</v>
      </c>
      <c r="F16" s="131" t="s">
        <v>293</v>
      </c>
      <c r="G16" s="119">
        <v>43474</v>
      </c>
      <c r="H16" s="132">
        <v>43830</v>
      </c>
      <c r="I16" s="134">
        <v>46.2</v>
      </c>
      <c r="J16" s="134">
        <v>46.2</v>
      </c>
      <c r="K16" s="134">
        <v>18290.599999999999</v>
      </c>
      <c r="L16" s="134">
        <v>18290.599999999999</v>
      </c>
      <c r="M16" s="115">
        <v>121.20000000000073</v>
      </c>
      <c r="N16" s="134">
        <v>121.90000000000146</v>
      </c>
      <c r="O16" s="115">
        <v>372.29999999999927</v>
      </c>
      <c r="P16" s="115">
        <f t="shared" si="4"/>
        <v>97.299999999999272</v>
      </c>
      <c r="Q16" s="128" t="s">
        <v>430</v>
      </c>
      <c r="R16" s="100"/>
      <c r="S16" s="117">
        <v>18556</v>
      </c>
      <c r="T16" s="83"/>
      <c r="U16" s="83"/>
      <c r="V16" s="83"/>
      <c r="W16" s="121">
        <f t="shared" si="0"/>
        <v>18830.3</v>
      </c>
      <c r="X16" s="121">
        <f t="shared" si="1"/>
        <v>18556</v>
      </c>
      <c r="Y16" s="121">
        <f t="shared" si="3"/>
        <v>274.29999999999927</v>
      </c>
      <c r="Z16" s="83"/>
      <c r="AA16" s="83"/>
    </row>
    <row r="17" spans="1:27" ht="254.25" customHeight="1" x14ac:dyDescent="0.25">
      <c r="A17" s="110" t="s">
        <v>47</v>
      </c>
      <c r="B17" s="111" t="s">
        <v>301</v>
      </c>
      <c r="C17" s="112"/>
      <c r="D17" s="111" t="s">
        <v>298</v>
      </c>
      <c r="E17" s="119">
        <v>43474</v>
      </c>
      <c r="F17" s="120" t="s">
        <v>293</v>
      </c>
      <c r="G17" s="119">
        <v>43474</v>
      </c>
      <c r="H17" s="119">
        <v>43830</v>
      </c>
      <c r="I17" s="115">
        <v>45864.5</v>
      </c>
      <c r="J17" s="115">
        <v>45864.5</v>
      </c>
      <c r="K17" s="115">
        <v>34379.300000000003</v>
      </c>
      <c r="L17" s="115">
        <v>34379.300000000003</v>
      </c>
      <c r="M17" s="115">
        <v>31785.800000000003</v>
      </c>
      <c r="N17" s="115">
        <v>31785.800000000003</v>
      </c>
      <c r="O17" s="115">
        <v>33321.1</v>
      </c>
      <c r="P17" s="115">
        <f t="shared" si="4"/>
        <v>33297</v>
      </c>
      <c r="Q17" s="111" t="s">
        <v>431</v>
      </c>
      <c r="R17" s="100"/>
      <c r="S17" s="117">
        <v>145326.6</v>
      </c>
      <c r="T17" s="83"/>
      <c r="U17" s="83"/>
      <c r="V17" s="83"/>
      <c r="W17" s="121">
        <f t="shared" si="0"/>
        <v>145350.70000000001</v>
      </c>
      <c r="X17" s="121">
        <f t="shared" si="1"/>
        <v>145326.6</v>
      </c>
      <c r="Y17" s="121">
        <f t="shared" si="3"/>
        <v>24.100000000005821</v>
      </c>
      <c r="Z17" s="83"/>
      <c r="AA17" s="83"/>
    </row>
    <row r="18" spans="1:27" ht="199.5" customHeight="1" x14ac:dyDescent="0.25">
      <c r="A18" s="110" t="s">
        <v>50</v>
      </c>
      <c r="B18" s="111" t="s">
        <v>302</v>
      </c>
      <c r="C18" s="112"/>
      <c r="D18" s="111" t="s">
        <v>298</v>
      </c>
      <c r="E18" s="119">
        <v>43474</v>
      </c>
      <c r="F18" s="120" t="s">
        <v>293</v>
      </c>
      <c r="G18" s="119">
        <v>43474</v>
      </c>
      <c r="H18" s="119">
        <v>43830</v>
      </c>
      <c r="I18" s="115">
        <v>40</v>
      </c>
      <c r="J18" s="115">
        <v>40.1</v>
      </c>
      <c r="K18" s="115">
        <v>38.799999999999997</v>
      </c>
      <c r="L18" s="115">
        <v>38.699999999999996</v>
      </c>
      <c r="M18" s="115">
        <v>38.799999999999997</v>
      </c>
      <c r="N18" s="115">
        <v>38.799999999999997</v>
      </c>
      <c r="O18" s="115">
        <v>163.9</v>
      </c>
      <c r="P18" s="115">
        <f t="shared" si="4"/>
        <v>28.000000000000014</v>
      </c>
      <c r="Q18" s="111" t="s">
        <v>478</v>
      </c>
      <c r="R18" s="100"/>
      <c r="S18" s="117">
        <v>145.6</v>
      </c>
      <c r="T18" s="83"/>
      <c r="U18" s="83"/>
      <c r="V18" s="83"/>
      <c r="W18" s="121">
        <f t="shared" si="0"/>
        <v>281.5</v>
      </c>
      <c r="X18" s="121">
        <f t="shared" si="1"/>
        <v>145.60000000000002</v>
      </c>
      <c r="Y18" s="121">
        <f t="shared" si="3"/>
        <v>135.89999999999998</v>
      </c>
      <c r="Z18" s="83"/>
      <c r="AA18" s="83"/>
    </row>
    <row r="19" spans="1:27" ht="393.75" x14ac:dyDescent="0.25">
      <c r="A19" s="110" t="s">
        <v>53</v>
      </c>
      <c r="B19" s="111" t="s">
        <v>303</v>
      </c>
      <c r="C19" s="112"/>
      <c r="D19" s="111" t="s">
        <v>298</v>
      </c>
      <c r="E19" s="119">
        <v>43474</v>
      </c>
      <c r="F19" s="120" t="s">
        <v>293</v>
      </c>
      <c r="G19" s="119">
        <v>43474</v>
      </c>
      <c r="H19" s="119">
        <v>43830</v>
      </c>
      <c r="I19" s="115">
        <v>609759.6</v>
      </c>
      <c r="J19" s="115">
        <v>609758.4</v>
      </c>
      <c r="K19" s="115">
        <v>642053.79999999993</v>
      </c>
      <c r="L19" s="115">
        <v>642051.99999999988</v>
      </c>
      <c r="M19" s="115">
        <v>618758.80000000005</v>
      </c>
      <c r="N19" s="115">
        <v>645959.80000000005</v>
      </c>
      <c r="O19" s="115">
        <v>891231.2</v>
      </c>
      <c r="P19" s="115">
        <f t="shared" si="4"/>
        <v>678700.40000000014</v>
      </c>
      <c r="Q19" s="111" t="s">
        <v>479</v>
      </c>
      <c r="R19" s="100"/>
      <c r="S19" s="117">
        <v>2576470.6</v>
      </c>
      <c r="T19" s="83"/>
      <c r="U19" s="83"/>
      <c r="V19" s="83"/>
      <c r="W19" s="121">
        <f t="shared" si="0"/>
        <v>2761803.4</v>
      </c>
      <c r="X19" s="121">
        <f t="shared" si="1"/>
        <v>2576470.6</v>
      </c>
      <c r="Y19" s="121">
        <f t="shared" si="3"/>
        <v>185332.79999999981</v>
      </c>
      <c r="Z19" s="83"/>
      <c r="AA19" s="83"/>
    </row>
    <row r="20" spans="1:27" ht="283.5" customHeight="1" x14ac:dyDescent="0.25">
      <c r="A20" s="110" t="s">
        <v>55</v>
      </c>
      <c r="B20" s="111" t="s">
        <v>304</v>
      </c>
      <c r="C20" s="112"/>
      <c r="D20" s="111" t="s">
        <v>305</v>
      </c>
      <c r="E20" s="119">
        <v>43474</v>
      </c>
      <c r="F20" s="120" t="s">
        <v>293</v>
      </c>
      <c r="G20" s="119">
        <v>43474</v>
      </c>
      <c r="H20" s="119">
        <v>43830</v>
      </c>
      <c r="I20" s="115">
        <v>394927.7</v>
      </c>
      <c r="J20" s="115">
        <v>394927.7</v>
      </c>
      <c r="K20" s="115">
        <v>208028.79999999999</v>
      </c>
      <c r="L20" s="115">
        <v>208306.49999999994</v>
      </c>
      <c r="M20" s="115">
        <v>145196</v>
      </c>
      <c r="N20" s="115">
        <v>145445.5</v>
      </c>
      <c r="O20" s="115">
        <v>406553.9</v>
      </c>
      <c r="P20" s="115">
        <f t="shared" si="4"/>
        <v>337668.8000000001</v>
      </c>
      <c r="Q20" s="111" t="s">
        <v>432</v>
      </c>
      <c r="R20" s="100"/>
      <c r="S20" s="117">
        <v>1086348.5</v>
      </c>
      <c r="T20" s="83"/>
      <c r="U20" s="83"/>
      <c r="V20" s="83"/>
      <c r="W20" s="121">
        <f>I20+K20+M20+O20</f>
        <v>1154706.3999999999</v>
      </c>
      <c r="X20" s="121">
        <f t="shared" si="1"/>
        <v>1086348.5</v>
      </c>
      <c r="Y20" s="121">
        <f t="shared" si="3"/>
        <v>68357.899999999907</v>
      </c>
      <c r="Z20" s="83"/>
      <c r="AA20" s="83"/>
    </row>
    <row r="21" spans="1:27" ht="409.5" x14ac:dyDescent="0.25">
      <c r="A21" s="110" t="s">
        <v>59</v>
      </c>
      <c r="B21" s="111" t="s">
        <v>306</v>
      </c>
      <c r="C21" s="112"/>
      <c r="D21" s="111" t="s">
        <v>305</v>
      </c>
      <c r="E21" s="119">
        <v>43474</v>
      </c>
      <c r="F21" s="120" t="s">
        <v>293</v>
      </c>
      <c r="G21" s="119">
        <v>43474</v>
      </c>
      <c r="H21" s="119">
        <v>43830</v>
      </c>
      <c r="I21" s="115">
        <v>1339098.5</v>
      </c>
      <c r="J21" s="115">
        <v>1339097.2</v>
      </c>
      <c r="K21" s="115">
        <v>971039.1</v>
      </c>
      <c r="L21" s="115">
        <v>976340.1</v>
      </c>
      <c r="M21" s="115">
        <v>569588.19999999972</v>
      </c>
      <c r="N21" s="115">
        <v>590031.10000000009</v>
      </c>
      <c r="O21" s="115">
        <v>1559650.8</v>
      </c>
      <c r="P21" s="115">
        <f t="shared" si="4"/>
        <v>1231003.2999999998</v>
      </c>
      <c r="Q21" s="111" t="s">
        <v>433</v>
      </c>
      <c r="R21" s="100"/>
      <c r="S21" s="117">
        <v>4136471.7</v>
      </c>
      <c r="T21" s="102"/>
      <c r="U21" s="102"/>
      <c r="V21" s="102"/>
      <c r="W21" s="121">
        <f t="shared" si="0"/>
        <v>4439376.5999999996</v>
      </c>
      <c r="X21" s="121">
        <f t="shared" si="1"/>
        <v>4136471.6999999997</v>
      </c>
      <c r="Y21" s="121">
        <f t="shared" si="3"/>
        <v>302904.89999999991</v>
      </c>
      <c r="Z21" s="102"/>
      <c r="AA21" s="102"/>
    </row>
    <row r="22" spans="1:27" ht="18.75" x14ac:dyDescent="0.25">
      <c r="A22" s="347" t="s">
        <v>62</v>
      </c>
      <c r="B22" s="329" t="s">
        <v>307</v>
      </c>
      <c r="C22" s="330"/>
      <c r="D22" s="329" t="s">
        <v>308</v>
      </c>
      <c r="E22" s="331" t="s">
        <v>292</v>
      </c>
      <c r="F22" s="331" t="s">
        <v>293</v>
      </c>
      <c r="G22" s="327">
        <v>43474</v>
      </c>
      <c r="H22" s="327">
        <v>43830</v>
      </c>
      <c r="I22" s="311">
        <f>62+3880.1</f>
        <v>3942.1</v>
      </c>
      <c r="J22" s="311">
        <v>3942.1</v>
      </c>
      <c r="K22" s="311">
        <v>3756.7999999999997</v>
      </c>
      <c r="L22" s="311">
        <v>3796.4999999999995</v>
      </c>
      <c r="M22" s="311">
        <v>4033.7000000000007</v>
      </c>
      <c r="N22" s="311">
        <v>4607.0000000000009</v>
      </c>
      <c r="O22" s="311">
        <v>6861</v>
      </c>
      <c r="P22" s="311">
        <f>S22-L22-N22-J22</f>
        <v>5645.3000000000011</v>
      </c>
      <c r="Q22" s="329" t="s">
        <v>434</v>
      </c>
      <c r="R22" s="100"/>
      <c r="S22" s="117">
        <v>17990.900000000001</v>
      </c>
      <c r="T22" s="83"/>
      <c r="U22" s="83"/>
      <c r="V22" s="83"/>
      <c r="W22" s="121">
        <f t="shared" si="0"/>
        <v>18593.599999999999</v>
      </c>
      <c r="X22" s="121">
        <f t="shared" si="1"/>
        <v>17990.900000000001</v>
      </c>
      <c r="Y22" s="121">
        <f t="shared" si="3"/>
        <v>602.69999999999709</v>
      </c>
      <c r="Z22" s="83"/>
      <c r="AA22" s="83"/>
    </row>
    <row r="23" spans="1:27" ht="215.25" customHeight="1" x14ac:dyDescent="0.25">
      <c r="A23" s="348"/>
      <c r="B23" s="305"/>
      <c r="C23" s="325"/>
      <c r="D23" s="305"/>
      <c r="E23" s="307"/>
      <c r="F23" s="307"/>
      <c r="G23" s="309"/>
      <c r="H23" s="307"/>
      <c r="I23" s="303"/>
      <c r="J23" s="303"/>
      <c r="K23" s="303"/>
      <c r="L23" s="303"/>
      <c r="M23" s="303"/>
      <c r="N23" s="303"/>
      <c r="O23" s="303"/>
      <c r="P23" s="303"/>
      <c r="Q23" s="305"/>
      <c r="R23" s="100"/>
      <c r="S23" s="117"/>
      <c r="T23" s="135">
        <f>J22+L22+N22+P22</f>
        <v>17990.900000000001</v>
      </c>
      <c r="U23" s="83"/>
      <c r="V23" s="83"/>
      <c r="W23" s="121">
        <f t="shared" si="0"/>
        <v>0</v>
      </c>
      <c r="X23" s="121">
        <f t="shared" si="1"/>
        <v>0</v>
      </c>
      <c r="Y23" s="121">
        <f t="shared" si="3"/>
        <v>0</v>
      </c>
      <c r="Z23" s="83"/>
      <c r="AA23" s="83"/>
    </row>
    <row r="24" spans="1:27" ht="318" customHeight="1" x14ac:dyDescent="0.25">
      <c r="A24" s="136" t="s">
        <v>64</v>
      </c>
      <c r="B24" s="111" t="s">
        <v>309</v>
      </c>
      <c r="C24" s="112"/>
      <c r="D24" s="111" t="s">
        <v>305</v>
      </c>
      <c r="E24" s="120" t="s">
        <v>292</v>
      </c>
      <c r="F24" s="120" t="s">
        <v>293</v>
      </c>
      <c r="G24" s="119">
        <v>43474</v>
      </c>
      <c r="H24" s="119">
        <v>43830</v>
      </c>
      <c r="I24" s="115">
        <v>1397521.1</v>
      </c>
      <c r="J24" s="115">
        <v>1397518.6</v>
      </c>
      <c r="K24" s="115">
        <v>1021881.7999999998</v>
      </c>
      <c r="L24" s="115">
        <v>1021882.2999999998</v>
      </c>
      <c r="M24" s="115">
        <v>677643</v>
      </c>
      <c r="N24" s="115">
        <v>721955.5</v>
      </c>
      <c r="O24" s="115">
        <v>1701028.2</v>
      </c>
      <c r="P24" s="115">
        <f>S24-J24-L24-N24</f>
        <v>1307350.3000000003</v>
      </c>
      <c r="Q24" s="111" t="s">
        <v>435</v>
      </c>
      <c r="R24" s="100"/>
      <c r="S24" s="117">
        <v>4448706.7</v>
      </c>
      <c r="T24" s="83"/>
      <c r="U24" s="83"/>
      <c r="V24" s="83"/>
      <c r="W24" s="121">
        <f>I24+K24+M24+O24</f>
        <v>4798074.0999999996</v>
      </c>
      <c r="X24" s="121">
        <f t="shared" si="1"/>
        <v>4448706.7</v>
      </c>
      <c r="Y24" s="121">
        <f t="shared" si="3"/>
        <v>349367.39999999944</v>
      </c>
      <c r="Z24" s="83"/>
      <c r="AA24" s="83"/>
    </row>
    <row r="25" spans="1:27" ht="187.5" hidden="1" x14ac:dyDescent="0.25">
      <c r="A25" s="110" t="s">
        <v>66</v>
      </c>
      <c r="B25" s="126" t="s">
        <v>310</v>
      </c>
      <c r="C25" s="118"/>
      <c r="D25" s="111"/>
      <c r="E25" s="120"/>
      <c r="F25" s="127"/>
      <c r="G25" s="137"/>
      <c r="H25" s="127"/>
      <c r="I25" s="115"/>
      <c r="J25" s="115"/>
      <c r="K25" s="115"/>
      <c r="L25" s="115"/>
      <c r="M25" s="115"/>
      <c r="N25" s="115"/>
      <c r="O25" s="115"/>
      <c r="P25" s="115"/>
      <c r="Q25" s="111"/>
      <c r="R25" s="100"/>
      <c r="S25" s="117"/>
      <c r="T25" s="83"/>
      <c r="U25" s="83"/>
      <c r="V25" s="83"/>
      <c r="W25" s="121">
        <f t="shared" si="0"/>
        <v>0</v>
      </c>
      <c r="X25" s="121">
        <f t="shared" si="1"/>
        <v>0</v>
      </c>
      <c r="Y25" s="121">
        <f t="shared" si="3"/>
        <v>0</v>
      </c>
      <c r="Z25" s="83"/>
      <c r="AA25" s="83"/>
    </row>
    <row r="26" spans="1:27" ht="324" customHeight="1" x14ac:dyDescent="0.25">
      <c r="A26" s="328" t="s">
        <v>67</v>
      </c>
      <c r="B26" s="329" t="s">
        <v>311</v>
      </c>
      <c r="C26" s="330"/>
      <c r="D26" s="329" t="s">
        <v>312</v>
      </c>
      <c r="E26" s="331" t="s">
        <v>292</v>
      </c>
      <c r="F26" s="331" t="s">
        <v>293</v>
      </c>
      <c r="G26" s="327">
        <v>43474</v>
      </c>
      <c r="H26" s="327">
        <v>43830</v>
      </c>
      <c r="I26" s="311">
        <v>1273.7</v>
      </c>
      <c r="J26" s="311">
        <v>1273.7</v>
      </c>
      <c r="K26" s="311">
        <v>1258.9999999999998</v>
      </c>
      <c r="L26" s="311">
        <v>1258.9999999999998</v>
      </c>
      <c r="M26" s="311">
        <v>1266.8000000000002</v>
      </c>
      <c r="N26" s="311">
        <v>1266.8000000000002</v>
      </c>
      <c r="O26" s="311">
        <v>1864.1000000000004</v>
      </c>
      <c r="P26" s="311">
        <f>S26-J26-L26-N26</f>
        <v>1274.3000000000002</v>
      </c>
      <c r="Q26" s="329" t="s">
        <v>481</v>
      </c>
      <c r="R26" s="100"/>
      <c r="S26" s="117">
        <v>5073.8</v>
      </c>
      <c r="T26" s="83"/>
      <c r="U26" s="83"/>
      <c r="V26" s="83"/>
      <c r="W26" s="121">
        <f t="shared" si="0"/>
        <v>5663.6</v>
      </c>
      <c r="X26" s="121">
        <f t="shared" si="1"/>
        <v>5073.8</v>
      </c>
      <c r="Y26" s="121">
        <f t="shared" si="3"/>
        <v>589.80000000000018</v>
      </c>
      <c r="Z26" s="83"/>
      <c r="AA26" s="83"/>
    </row>
    <row r="27" spans="1:27" ht="249" customHeight="1" x14ac:dyDescent="0.25">
      <c r="A27" s="313"/>
      <c r="B27" s="304"/>
      <c r="C27" s="325"/>
      <c r="D27" s="304"/>
      <c r="E27" s="307"/>
      <c r="F27" s="307"/>
      <c r="G27" s="309"/>
      <c r="H27" s="307"/>
      <c r="I27" s="303"/>
      <c r="J27" s="303"/>
      <c r="K27" s="303"/>
      <c r="L27" s="303"/>
      <c r="M27" s="303"/>
      <c r="N27" s="303"/>
      <c r="O27" s="302"/>
      <c r="P27" s="303"/>
      <c r="Q27" s="304"/>
      <c r="R27" s="100"/>
      <c r="S27" s="117"/>
      <c r="T27" s="83"/>
      <c r="U27" s="83"/>
      <c r="V27" s="83"/>
      <c r="W27" s="121">
        <f t="shared" si="0"/>
        <v>0</v>
      </c>
      <c r="X27" s="121">
        <f t="shared" si="1"/>
        <v>0</v>
      </c>
      <c r="Y27" s="121">
        <f t="shared" si="3"/>
        <v>0</v>
      </c>
      <c r="Z27" s="83"/>
      <c r="AA27" s="83"/>
    </row>
    <row r="28" spans="1:27" ht="306" customHeight="1" x14ac:dyDescent="0.25">
      <c r="A28" s="138" t="s">
        <v>70</v>
      </c>
      <c r="B28" s="128" t="s">
        <v>511</v>
      </c>
      <c r="C28" s="139"/>
      <c r="D28" s="128" t="s">
        <v>313</v>
      </c>
      <c r="E28" s="140" t="s">
        <v>292</v>
      </c>
      <c r="F28" s="113" t="s">
        <v>293</v>
      </c>
      <c r="G28" s="114">
        <v>43474</v>
      </c>
      <c r="H28" s="114">
        <v>43830</v>
      </c>
      <c r="I28" s="142">
        <v>2814.8</v>
      </c>
      <c r="J28" s="142">
        <v>2814.8</v>
      </c>
      <c r="K28" s="142">
        <v>2780.5999999999995</v>
      </c>
      <c r="L28" s="142">
        <v>2780.5999999999995</v>
      </c>
      <c r="M28" s="142">
        <v>2753.6</v>
      </c>
      <c r="N28" s="143">
        <v>2753.6000000000004</v>
      </c>
      <c r="O28" s="142">
        <v>3701.4</v>
      </c>
      <c r="P28" s="216">
        <f>S28-J28-L28-N28</f>
        <v>2736.0999999999995</v>
      </c>
      <c r="Q28" s="128" t="s">
        <v>480</v>
      </c>
      <c r="R28" s="100"/>
      <c r="S28" s="117">
        <v>11085.1</v>
      </c>
      <c r="T28" s="145"/>
      <c r="U28" s="145"/>
      <c r="V28" s="145"/>
      <c r="W28" s="121">
        <f t="shared" si="0"/>
        <v>12050.4</v>
      </c>
      <c r="X28" s="121">
        <f t="shared" si="1"/>
        <v>11085.099999999999</v>
      </c>
      <c r="Y28" s="121">
        <f t="shared" si="3"/>
        <v>965.30000000000109</v>
      </c>
      <c r="Z28" s="145"/>
      <c r="AA28" s="145"/>
    </row>
    <row r="29" spans="1:27" ht="197.25" customHeight="1" x14ac:dyDescent="0.25">
      <c r="A29" s="218" t="s">
        <v>72</v>
      </c>
      <c r="B29" s="217" t="s">
        <v>314</v>
      </c>
      <c r="C29" s="222"/>
      <c r="D29" s="217" t="s">
        <v>315</v>
      </c>
      <c r="E29" s="220" t="s">
        <v>292</v>
      </c>
      <c r="F29" s="220" t="s">
        <v>293</v>
      </c>
      <c r="G29" s="220" t="s">
        <v>292</v>
      </c>
      <c r="H29" s="219">
        <v>43830</v>
      </c>
      <c r="I29" s="221">
        <v>870</v>
      </c>
      <c r="J29" s="221">
        <v>870.1</v>
      </c>
      <c r="K29" s="221">
        <v>1179.8000000000002</v>
      </c>
      <c r="L29" s="221">
        <v>1179.7000000000003</v>
      </c>
      <c r="M29" s="221">
        <v>441.69999999999982</v>
      </c>
      <c r="N29" s="221">
        <v>441.69999999999982</v>
      </c>
      <c r="O29" s="221">
        <v>1597.4</v>
      </c>
      <c r="P29" s="221">
        <f>S29-J29-L29-N29</f>
        <v>109.59999999999991</v>
      </c>
      <c r="Q29" s="217" t="s">
        <v>436</v>
      </c>
      <c r="R29" s="100"/>
      <c r="S29" s="117">
        <v>2601.1</v>
      </c>
      <c r="T29" s="83"/>
      <c r="U29" s="83"/>
      <c r="V29" s="83"/>
      <c r="W29" s="121">
        <f t="shared" si="0"/>
        <v>4088.9</v>
      </c>
      <c r="X29" s="121">
        <f t="shared" si="1"/>
        <v>2601.1</v>
      </c>
      <c r="Y29" s="121">
        <f t="shared" si="3"/>
        <v>1487.8000000000002</v>
      </c>
      <c r="Z29" s="83"/>
      <c r="AA29" s="83"/>
    </row>
    <row r="30" spans="1:27" ht="366.75" customHeight="1" x14ac:dyDescent="0.25">
      <c r="A30" s="110" t="s">
        <v>75</v>
      </c>
      <c r="B30" s="128" t="s">
        <v>316</v>
      </c>
      <c r="C30" s="129"/>
      <c r="D30" s="130" t="s">
        <v>313</v>
      </c>
      <c r="E30" s="113" t="s">
        <v>292</v>
      </c>
      <c r="F30" s="113" t="s">
        <v>293</v>
      </c>
      <c r="G30" s="113" t="s">
        <v>292</v>
      </c>
      <c r="H30" s="114">
        <v>43830</v>
      </c>
      <c r="I30" s="134">
        <v>16.100000000000001</v>
      </c>
      <c r="J30" s="134">
        <v>16.100000000000001</v>
      </c>
      <c r="K30" s="134">
        <v>12.099999999999998</v>
      </c>
      <c r="L30" s="134">
        <v>12.099999999999998</v>
      </c>
      <c r="M30" s="115">
        <v>12.400000000000002</v>
      </c>
      <c r="N30" s="134">
        <v>12.400000000000002</v>
      </c>
      <c r="O30" s="115">
        <v>15.7</v>
      </c>
      <c r="P30" s="134">
        <f>S30-J30-L30-N30</f>
        <v>12.5</v>
      </c>
      <c r="Q30" s="128" t="s">
        <v>464</v>
      </c>
      <c r="R30" s="100"/>
      <c r="S30" s="117">
        <v>53.1</v>
      </c>
      <c r="T30" s="83"/>
      <c r="U30" s="83"/>
      <c r="V30" s="83"/>
      <c r="W30" s="121">
        <f t="shared" si="0"/>
        <v>56.3</v>
      </c>
      <c r="X30" s="121">
        <f t="shared" si="1"/>
        <v>53.1</v>
      </c>
      <c r="Y30" s="121">
        <f t="shared" si="3"/>
        <v>3.1999999999999957</v>
      </c>
      <c r="Z30" s="83"/>
      <c r="AA30" s="83"/>
    </row>
    <row r="31" spans="1:27" ht="18.75" x14ac:dyDescent="0.25">
      <c r="A31" s="314" t="s">
        <v>76</v>
      </c>
      <c r="B31" s="329" t="s">
        <v>317</v>
      </c>
      <c r="C31" s="330"/>
      <c r="D31" s="329" t="s">
        <v>313</v>
      </c>
      <c r="E31" s="331" t="s">
        <v>318</v>
      </c>
      <c r="F31" s="331" t="s">
        <v>293</v>
      </c>
      <c r="G31" s="327" t="s">
        <v>292</v>
      </c>
      <c r="H31" s="327">
        <v>43830</v>
      </c>
      <c r="I31" s="311">
        <v>195.6</v>
      </c>
      <c r="J31" s="311">
        <v>195.6</v>
      </c>
      <c r="K31" s="311">
        <v>203.4</v>
      </c>
      <c r="L31" s="311">
        <v>203.4</v>
      </c>
      <c r="M31" s="311">
        <v>178.7</v>
      </c>
      <c r="N31" s="311">
        <v>176.10000000000002</v>
      </c>
      <c r="O31" s="311">
        <v>250.2</v>
      </c>
      <c r="P31" s="311">
        <f>S31-J31-L31-N31</f>
        <v>248</v>
      </c>
      <c r="Q31" s="329" t="s">
        <v>495</v>
      </c>
      <c r="R31" s="100"/>
      <c r="S31" s="117">
        <v>823.1</v>
      </c>
      <c r="T31" s="83"/>
      <c r="U31" s="83"/>
      <c r="V31" s="83"/>
      <c r="W31" s="121">
        <f t="shared" si="0"/>
        <v>827.90000000000009</v>
      </c>
      <c r="X31" s="121">
        <f t="shared" si="1"/>
        <v>823.1</v>
      </c>
      <c r="Y31" s="121">
        <f t="shared" si="3"/>
        <v>4.8000000000000682</v>
      </c>
      <c r="Z31" s="83"/>
      <c r="AA31" s="83"/>
    </row>
    <row r="32" spans="1:27" ht="409.5" customHeight="1" x14ac:dyDescent="0.25">
      <c r="A32" s="314"/>
      <c r="B32" s="305"/>
      <c r="C32" s="325"/>
      <c r="D32" s="305"/>
      <c r="E32" s="307"/>
      <c r="F32" s="307"/>
      <c r="G32" s="309"/>
      <c r="H32" s="307"/>
      <c r="I32" s="303"/>
      <c r="J32" s="303"/>
      <c r="K32" s="303"/>
      <c r="L32" s="303"/>
      <c r="M32" s="303"/>
      <c r="N32" s="303"/>
      <c r="O32" s="303"/>
      <c r="P32" s="303"/>
      <c r="Q32" s="305"/>
      <c r="R32" s="100"/>
      <c r="S32" s="117"/>
      <c r="T32" s="83"/>
      <c r="U32" s="83"/>
      <c r="V32" s="83"/>
      <c r="W32" s="121">
        <f t="shared" si="0"/>
        <v>0</v>
      </c>
      <c r="X32" s="121">
        <f t="shared" si="1"/>
        <v>0</v>
      </c>
      <c r="Y32" s="121">
        <f t="shared" si="3"/>
        <v>0</v>
      </c>
      <c r="Z32" s="83"/>
      <c r="AA32" s="83"/>
    </row>
    <row r="33" spans="1:27" ht="404.25" customHeight="1" x14ac:dyDescent="0.25">
      <c r="A33" s="141" t="s">
        <v>77</v>
      </c>
      <c r="B33" s="152" t="s">
        <v>319</v>
      </c>
      <c r="C33" s="152"/>
      <c r="D33" s="152" t="s">
        <v>313</v>
      </c>
      <c r="E33" s="113" t="s">
        <v>320</v>
      </c>
      <c r="F33" s="113" t="s">
        <v>293</v>
      </c>
      <c r="G33" s="114" t="s">
        <v>292</v>
      </c>
      <c r="H33" s="114">
        <v>43830</v>
      </c>
      <c r="I33" s="142">
        <v>309.2</v>
      </c>
      <c r="J33" s="142">
        <v>309.2</v>
      </c>
      <c r="K33" s="142">
        <v>876.2</v>
      </c>
      <c r="L33" s="142">
        <v>876.2</v>
      </c>
      <c r="M33" s="311">
        <v>677.39999999999986</v>
      </c>
      <c r="N33" s="142">
        <v>683.89999999999986</v>
      </c>
      <c r="O33" s="142">
        <v>659.2</v>
      </c>
      <c r="P33" s="142">
        <f>S33-J33-L33-N33</f>
        <v>573.50000000000045</v>
      </c>
      <c r="Q33" s="128" t="s">
        <v>482</v>
      </c>
      <c r="R33" s="100"/>
      <c r="S33" s="117">
        <v>2442.8000000000002</v>
      </c>
      <c r="T33" s="83"/>
      <c r="U33" s="83"/>
      <c r="V33" s="83"/>
      <c r="W33" s="121">
        <f t="shared" si="0"/>
        <v>2522</v>
      </c>
      <c r="X33" s="121">
        <f t="shared" si="1"/>
        <v>2442.8000000000002</v>
      </c>
      <c r="Y33" s="121">
        <f t="shared" si="3"/>
        <v>79.199999999999818</v>
      </c>
      <c r="Z33" s="83"/>
      <c r="AA33" s="83"/>
    </row>
    <row r="34" spans="1:27" ht="301.5" customHeight="1" x14ac:dyDescent="0.25">
      <c r="A34" s="153"/>
      <c r="B34" s="153" t="s">
        <v>321</v>
      </c>
      <c r="C34" s="153"/>
      <c r="D34" s="153"/>
      <c r="E34" s="153"/>
      <c r="F34" s="153"/>
      <c r="G34" s="153"/>
      <c r="H34" s="153"/>
      <c r="I34" s="153"/>
      <c r="J34" s="153"/>
      <c r="K34" s="153"/>
      <c r="L34" s="153"/>
      <c r="M34" s="340"/>
      <c r="N34" s="153"/>
      <c r="O34" s="154"/>
      <c r="P34" s="153"/>
      <c r="Q34" s="153"/>
      <c r="R34" s="100"/>
      <c r="S34" s="117"/>
      <c r="T34" s="83"/>
      <c r="U34" s="83"/>
      <c r="V34" s="83"/>
      <c r="W34" s="121">
        <f t="shared" si="0"/>
        <v>0</v>
      </c>
      <c r="X34" s="121">
        <f t="shared" si="1"/>
        <v>0</v>
      </c>
      <c r="Y34" s="121">
        <f t="shared" si="3"/>
        <v>0</v>
      </c>
      <c r="Z34" s="83"/>
      <c r="AA34" s="83"/>
    </row>
    <row r="35" spans="1:27" ht="238.5" customHeight="1" x14ac:dyDescent="0.25">
      <c r="A35" s="218" t="s">
        <v>80</v>
      </c>
      <c r="B35" s="223" t="s">
        <v>322</v>
      </c>
      <c r="C35" s="226"/>
      <c r="D35" s="223" t="s">
        <v>305</v>
      </c>
      <c r="E35" s="227" t="s">
        <v>320</v>
      </c>
      <c r="F35" s="227" t="s">
        <v>293</v>
      </c>
      <c r="G35" s="224" t="s">
        <v>292</v>
      </c>
      <c r="H35" s="224">
        <v>43830</v>
      </c>
      <c r="I35" s="216">
        <v>9342.9</v>
      </c>
      <c r="J35" s="216">
        <v>9342.9</v>
      </c>
      <c r="K35" s="216">
        <v>9549.4</v>
      </c>
      <c r="L35" s="216">
        <v>9671.6</v>
      </c>
      <c r="M35" s="216">
        <v>8438.4000000000015</v>
      </c>
      <c r="N35" s="216">
        <v>9030.5999999999985</v>
      </c>
      <c r="O35" s="216">
        <v>11773.5</v>
      </c>
      <c r="P35" s="216">
        <f>S35-J35-L35-N35</f>
        <v>9562.7000000000044</v>
      </c>
      <c r="Q35" s="223" t="s">
        <v>491</v>
      </c>
      <c r="R35" s="100"/>
      <c r="S35" s="117">
        <v>37607.800000000003</v>
      </c>
      <c r="T35" s="83"/>
      <c r="U35" s="83"/>
      <c r="V35" s="83"/>
      <c r="W35" s="121">
        <f t="shared" si="0"/>
        <v>39104.199999999997</v>
      </c>
      <c r="X35" s="121">
        <f t="shared" si="1"/>
        <v>37607.800000000003</v>
      </c>
      <c r="Y35" s="121">
        <f t="shared" si="3"/>
        <v>1496.3999999999942</v>
      </c>
      <c r="Z35" s="83"/>
      <c r="AA35" s="83"/>
    </row>
    <row r="36" spans="1:27" ht="256.5" customHeight="1" x14ac:dyDescent="0.25">
      <c r="A36" s="110" t="s">
        <v>82</v>
      </c>
      <c r="B36" s="111" t="s">
        <v>323</v>
      </c>
      <c r="C36" s="112"/>
      <c r="D36" s="111" t="s">
        <v>313</v>
      </c>
      <c r="E36" s="119">
        <v>43739</v>
      </c>
      <c r="F36" s="120" t="s">
        <v>293</v>
      </c>
      <c r="G36" s="119" t="s">
        <v>29</v>
      </c>
      <c r="H36" s="119" t="s">
        <v>29</v>
      </c>
      <c r="I36" s="115">
        <v>0</v>
      </c>
      <c r="J36" s="115">
        <v>0</v>
      </c>
      <c r="K36" s="115">
        <v>0</v>
      </c>
      <c r="L36" s="115">
        <v>0</v>
      </c>
      <c r="M36" s="115">
        <v>0</v>
      </c>
      <c r="N36" s="115">
        <v>0</v>
      </c>
      <c r="O36" s="115">
        <v>5.9</v>
      </c>
      <c r="P36" s="115">
        <f>S36-J36-L36-N36</f>
        <v>0</v>
      </c>
      <c r="Q36" s="111" t="s">
        <v>474</v>
      </c>
      <c r="R36" s="100"/>
      <c r="S36" s="117">
        <v>0</v>
      </c>
      <c r="T36" s="83"/>
      <c r="U36" s="83"/>
      <c r="V36" s="83"/>
      <c r="W36" s="121">
        <f t="shared" ref="W36:W63" si="5">I36+K36+M36+O36</f>
        <v>5.9</v>
      </c>
      <c r="X36" s="121">
        <f t="shared" ref="X36:X63" si="6">J36+L36+N36+P36</f>
        <v>0</v>
      </c>
      <c r="Y36" s="121">
        <f t="shared" si="3"/>
        <v>5.9</v>
      </c>
      <c r="Z36" s="83"/>
      <c r="AA36" s="83"/>
    </row>
    <row r="37" spans="1:27" ht="408.75" customHeight="1" x14ac:dyDescent="0.25">
      <c r="A37" s="110" t="s">
        <v>85</v>
      </c>
      <c r="B37" s="111" t="s">
        <v>324</v>
      </c>
      <c r="C37" s="112"/>
      <c r="D37" s="111" t="s">
        <v>313</v>
      </c>
      <c r="E37" s="120" t="s">
        <v>325</v>
      </c>
      <c r="F37" s="120" t="s">
        <v>293</v>
      </c>
      <c r="G37" s="119">
        <v>43474</v>
      </c>
      <c r="H37" s="119">
        <v>43830</v>
      </c>
      <c r="I37" s="115">
        <v>15.2</v>
      </c>
      <c r="J37" s="115">
        <v>15.2</v>
      </c>
      <c r="K37" s="115">
        <v>30.000000000000004</v>
      </c>
      <c r="L37" s="115">
        <v>30.000000000000004</v>
      </c>
      <c r="M37" s="115">
        <v>0</v>
      </c>
      <c r="N37" s="115">
        <v>0</v>
      </c>
      <c r="O37" s="115">
        <v>152.69999999999999</v>
      </c>
      <c r="P37" s="115">
        <f>S37-J37-L37-N37</f>
        <v>45.399999999999991</v>
      </c>
      <c r="Q37" s="111" t="s">
        <v>512</v>
      </c>
      <c r="R37" s="100"/>
      <c r="S37" s="117">
        <v>90.6</v>
      </c>
      <c r="T37" s="83"/>
      <c r="U37" s="83"/>
      <c r="V37" s="83"/>
      <c r="W37" s="121">
        <f t="shared" si="5"/>
        <v>197.89999999999998</v>
      </c>
      <c r="X37" s="121">
        <f t="shared" si="6"/>
        <v>90.6</v>
      </c>
      <c r="Y37" s="121">
        <f t="shared" si="3"/>
        <v>107.29999999999998</v>
      </c>
      <c r="Z37" s="83"/>
      <c r="AA37" s="83"/>
    </row>
    <row r="38" spans="1:27" ht="222" customHeight="1" x14ac:dyDescent="0.25">
      <c r="A38" s="110" t="s">
        <v>88</v>
      </c>
      <c r="B38" s="111" t="s">
        <v>326</v>
      </c>
      <c r="C38" s="112"/>
      <c r="D38" s="111" t="s">
        <v>313</v>
      </c>
      <c r="E38" s="120" t="s">
        <v>325</v>
      </c>
      <c r="F38" s="120" t="s">
        <v>293</v>
      </c>
      <c r="G38" s="119">
        <v>43474</v>
      </c>
      <c r="H38" s="119">
        <v>43830</v>
      </c>
      <c r="I38" s="115">
        <v>302505.5</v>
      </c>
      <c r="J38" s="115">
        <v>302505.5</v>
      </c>
      <c r="K38" s="115">
        <v>2655.5</v>
      </c>
      <c r="L38" s="115">
        <v>2655.5999999999767</v>
      </c>
      <c r="M38" s="115">
        <v>1981.7999999999884</v>
      </c>
      <c r="N38" s="115">
        <v>1981.7000000000116</v>
      </c>
      <c r="O38" s="115">
        <v>5918.6000000000349</v>
      </c>
      <c r="P38" s="115">
        <f>S38-J38-L38-N38</f>
        <v>2304.7999999999884</v>
      </c>
      <c r="Q38" s="111" t="s">
        <v>496</v>
      </c>
      <c r="R38" s="100"/>
      <c r="S38" s="117">
        <v>309447.59999999998</v>
      </c>
      <c r="T38" s="83"/>
      <c r="U38" s="83"/>
      <c r="V38" s="83"/>
      <c r="W38" s="121">
        <f t="shared" si="5"/>
        <v>313061.40000000002</v>
      </c>
      <c r="X38" s="121">
        <f t="shared" si="6"/>
        <v>309447.59999999998</v>
      </c>
      <c r="Y38" s="121">
        <f t="shared" si="3"/>
        <v>3613.8000000000466</v>
      </c>
      <c r="Z38" s="83"/>
      <c r="AA38" s="83"/>
    </row>
    <row r="39" spans="1:27" ht="252" customHeight="1" x14ac:dyDescent="0.25">
      <c r="A39" s="314" t="s">
        <v>89</v>
      </c>
      <c r="B39" s="329" t="s">
        <v>327</v>
      </c>
      <c r="C39" s="330"/>
      <c r="D39" s="329" t="s">
        <v>313</v>
      </c>
      <c r="E39" s="331" t="s">
        <v>325</v>
      </c>
      <c r="F39" s="331" t="s">
        <v>293</v>
      </c>
      <c r="G39" s="327">
        <v>43474</v>
      </c>
      <c r="H39" s="327">
        <v>43830</v>
      </c>
      <c r="I39" s="311">
        <v>22328.7</v>
      </c>
      <c r="J39" s="311">
        <v>22328.6</v>
      </c>
      <c r="K39" s="311">
        <v>21895.8</v>
      </c>
      <c r="L39" s="311">
        <v>21896</v>
      </c>
      <c r="M39" s="311">
        <v>21596.899999999994</v>
      </c>
      <c r="N39" s="311">
        <v>21596.799999999996</v>
      </c>
      <c r="O39" s="311">
        <v>22285.4</v>
      </c>
      <c r="P39" s="311">
        <f>S39-J39-L39-N39</f>
        <v>21778.200000000012</v>
      </c>
      <c r="Q39" s="329" t="s">
        <v>493</v>
      </c>
      <c r="R39" s="100"/>
      <c r="S39" s="117">
        <v>87599.6</v>
      </c>
      <c r="T39" s="83"/>
      <c r="U39" s="83"/>
      <c r="V39" s="83"/>
      <c r="W39" s="121">
        <f t="shared" si="5"/>
        <v>88106.799999999988</v>
      </c>
      <c r="X39" s="121">
        <f t="shared" si="6"/>
        <v>87599.6</v>
      </c>
      <c r="Y39" s="121">
        <f t="shared" si="3"/>
        <v>507.19999999998254</v>
      </c>
      <c r="Z39" s="83"/>
      <c r="AA39" s="83"/>
    </row>
    <row r="40" spans="1:27" ht="201.75" customHeight="1" x14ac:dyDescent="0.25">
      <c r="A40" s="314"/>
      <c r="B40" s="305"/>
      <c r="C40" s="325"/>
      <c r="D40" s="305"/>
      <c r="E40" s="307"/>
      <c r="F40" s="307"/>
      <c r="G40" s="309"/>
      <c r="H40" s="307"/>
      <c r="I40" s="303"/>
      <c r="J40" s="303"/>
      <c r="K40" s="303"/>
      <c r="L40" s="303"/>
      <c r="M40" s="303"/>
      <c r="N40" s="303"/>
      <c r="O40" s="303">
        <v>0</v>
      </c>
      <c r="P40" s="303"/>
      <c r="Q40" s="305"/>
      <c r="R40" s="100"/>
      <c r="S40" s="117"/>
      <c r="T40" s="83"/>
      <c r="U40" s="83"/>
      <c r="V40" s="83"/>
      <c r="W40" s="121">
        <f t="shared" si="5"/>
        <v>0</v>
      </c>
      <c r="X40" s="121">
        <f t="shared" si="6"/>
        <v>0</v>
      </c>
      <c r="Y40" s="121">
        <f t="shared" si="3"/>
        <v>0</v>
      </c>
      <c r="Z40" s="83"/>
      <c r="AA40" s="83"/>
    </row>
    <row r="41" spans="1:27" ht="409.5" customHeight="1" x14ac:dyDescent="0.25">
      <c r="A41" s="328" t="s">
        <v>91</v>
      </c>
      <c r="B41" s="329" t="s">
        <v>328</v>
      </c>
      <c r="C41" s="330"/>
      <c r="D41" s="329" t="s">
        <v>315</v>
      </c>
      <c r="E41" s="331" t="s">
        <v>329</v>
      </c>
      <c r="F41" s="331" t="s">
        <v>293</v>
      </c>
      <c r="G41" s="327" t="s">
        <v>325</v>
      </c>
      <c r="H41" s="327">
        <v>43830</v>
      </c>
      <c r="I41" s="311">
        <v>144.1</v>
      </c>
      <c r="J41" s="311">
        <v>144.1</v>
      </c>
      <c r="K41" s="311">
        <v>137.9</v>
      </c>
      <c r="L41" s="311">
        <v>137.92999999999998</v>
      </c>
      <c r="M41" s="311">
        <v>30.5</v>
      </c>
      <c r="N41" s="311">
        <v>36.970000000000027</v>
      </c>
      <c r="O41" s="311">
        <v>1693.2</v>
      </c>
      <c r="P41" s="311">
        <f>S41-J41-L41-N41</f>
        <v>1077.5999999999999</v>
      </c>
      <c r="Q41" s="329" t="s">
        <v>442</v>
      </c>
      <c r="R41" s="100"/>
      <c r="S41" s="117">
        <v>1396.6</v>
      </c>
      <c r="T41" s="83"/>
      <c r="U41" s="83"/>
      <c r="V41" s="83"/>
      <c r="W41" s="121">
        <f t="shared" si="5"/>
        <v>2005.7</v>
      </c>
      <c r="X41" s="121">
        <f t="shared" si="6"/>
        <v>1396.6</v>
      </c>
      <c r="Y41" s="121">
        <f t="shared" si="3"/>
        <v>609.10000000000014</v>
      </c>
      <c r="Z41" s="83"/>
      <c r="AA41" s="83"/>
    </row>
    <row r="42" spans="1:27" ht="60" customHeight="1" x14ac:dyDescent="0.25">
      <c r="A42" s="313"/>
      <c r="B42" s="305"/>
      <c r="C42" s="325"/>
      <c r="D42" s="305"/>
      <c r="E42" s="307"/>
      <c r="F42" s="307"/>
      <c r="G42" s="309"/>
      <c r="H42" s="307"/>
      <c r="I42" s="303"/>
      <c r="J42" s="303"/>
      <c r="K42" s="303"/>
      <c r="L42" s="303"/>
      <c r="M42" s="303"/>
      <c r="N42" s="303"/>
      <c r="O42" s="303">
        <v>0</v>
      </c>
      <c r="P42" s="303"/>
      <c r="Q42" s="305"/>
      <c r="R42" s="100"/>
      <c r="S42" s="117"/>
      <c r="T42" s="83"/>
      <c r="U42" s="83"/>
      <c r="V42" s="83"/>
      <c r="W42" s="121">
        <f t="shared" si="5"/>
        <v>0</v>
      </c>
      <c r="X42" s="121">
        <f t="shared" si="6"/>
        <v>0</v>
      </c>
      <c r="Y42" s="121">
        <f t="shared" si="3"/>
        <v>0</v>
      </c>
      <c r="Z42" s="83"/>
      <c r="AA42" s="83"/>
    </row>
    <row r="43" spans="1:27" ht="408.75" customHeight="1" x14ac:dyDescent="0.25">
      <c r="A43" s="328" t="s">
        <v>93</v>
      </c>
      <c r="B43" s="329" t="s">
        <v>330</v>
      </c>
      <c r="C43" s="330"/>
      <c r="D43" s="329" t="s">
        <v>313</v>
      </c>
      <c r="E43" s="327">
        <v>43647</v>
      </c>
      <c r="F43" s="327">
        <v>43830</v>
      </c>
      <c r="G43" s="327">
        <v>43647</v>
      </c>
      <c r="H43" s="327">
        <v>43830</v>
      </c>
      <c r="I43" s="311">
        <v>0</v>
      </c>
      <c r="J43" s="311">
        <v>0</v>
      </c>
      <c r="K43" s="311">
        <v>0</v>
      </c>
      <c r="L43" s="311">
        <v>0</v>
      </c>
      <c r="M43" s="321">
        <v>2404.1</v>
      </c>
      <c r="N43" s="142">
        <v>2404.1</v>
      </c>
      <c r="O43" s="321">
        <v>2063.9</v>
      </c>
      <c r="P43" s="311">
        <f>S43-J43-L43-N43</f>
        <v>1546.3000000000002</v>
      </c>
      <c r="Q43" s="329" t="s">
        <v>441</v>
      </c>
      <c r="R43" s="100"/>
      <c r="S43" s="117">
        <v>3950.4</v>
      </c>
      <c r="T43" s="83"/>
      <c r="U43" s="83"/>
      <c r="V43" s="83"/>
      <c r="W43" s="121">
        <f t="shared" si="5"/>
        <v>4468</v>
      </c>
      <c r="X43" s="121">
        <f t="shared" si="6"/>
        <v>3950.4</v>
      </c>
      <c r="Y43" s="121">
        <f t="shared" si="3"/>
        <v>517.59999999999991</v>
      </c>
      <c r="Z43" s="83"/>
      <c r="AA43" s="83"/>
    </row>
    <row r="44" spans="1:27" ht="31.5" customHeight="1" x14ac:dyDescent="0.25">
      <c r="A44" s="313"/>
      <c r="B44" s="305"/>
      <c r="C44" s="325"/>
      <c r="D44" s="305"/>
      <c r="E44" s="307"/>
      <c r="F44" s="307"/>
      <c r="G44" s="309"/>
      <c r="H44" s="307"/>
      <c r="I44" s="303"/>
      <c r="J44" s="303"/>
      <c r="K44" s="303"/>
      <c r="L44" s="303"/>
      <c r="M44" s="321"/>
      <c r="N44" s="151"/>
      <c r="O44" s="321">
        <v>0</v>
      </c>
      <c r="P44" s="303"/>
      <c r="Q44" s="305"/>
      <c r="R44" s="100"/>
      <c r="S44" s="117"/>
      <c r="T44" s="83"/>
      <c r="U44" s="83"/>
      <c r="V44" s="83"/>
      <c r="W44" s="121">
        <f t="shared" si="5"/>
        <v>0</v>
      </c>
      <c r="X44" s="121">
        <f t="shared" si="6"/>
        <v>0</v>
      </c>
      <c r="Y44" s="121">
        <f t="shared" si="3"/>
        <v>0</v>
      </c>
      <c r="Z44" s="83"/>
      <c r="AA44" s="83"/>
    </row>
    <row r="45" spans="1:27" ht="409.5" x14ac:dyDescent="0.25">
      <c r="A45" s="110" t="s">
        <v>95</v>
      </c>
      <c r="B45" s="111" t="s">
        <v>331</v>
      </c>
      <c r="C45" s="112"/>
      <c r="D45" s="111" t="s">
        <v>315</v>
      </c>
      <c r="E45" s="120" t="s">
        <v>292</v>
      </c>
      <c r="F45" s="120" t="s">
        <v>293</v>
      </c>
      <c r="G45" s="119">
        <v>43474</v>
      </c>
      <c r="H45" s="119">
        <v>43830</v>
      </c>
      <c r="I45" s="115">
        <v>38.5</v>
      </c>
      <c r="J45" s="115">
        <v>38.5</v>
      </c>
      <c r="K45" s="115">
        <v>20.299999999999997</v>
      </c>
      <c r="L45" s="115">
        <v>20.299999999999997</v>
      </c>
      <c r="M45" s="115">
        <v>14.5</v>
      </c>
      <c r="N45" s="115">
        <v>14.5</v>
      </c>
      <c r="O45" s="115">
        <v>104</v>
      </c>
      <c r="P45" s="115">
        <f>S45-J45-L45-N45</f>
        <v>41.2</v>
      </c>
      <c r="Q45" s="111" t="s">
        <v>499</v>
      </c>
      <c r="R45" s="100"/>
      <c r="S45" s="117">
        <v>114.5</v>
      </c>
      <c r="T45" s="83"/>
      <c r="U45" s="83"/>
      <c r="V45" s="83"/>
      <c r="W45" s="121">
        <f t="shared" si="5"/>
        <v>177.3</v>
      </c>
      <c r="X45" s="121">
        <f t="shared" si="6"/>
        <v>114.5</v>
      </c>
      <c r="Y45" s="121">
        <f t="shared" si="3"/>
        <v>62.800000000000011</v>
      </c>
      <c r="Z45" s="83"/>
      <c r="AA45" s="83"/>
    </row>
    <row r="46" spans="1:27" ht="218.25" customHeight="1" x14ac:dyDescent="0.25">
      <c r="A46" s="110" t="s">
        <v>96</v>
      </c>
      <c r="B46" s="111" t="s">
        <v>332</v>
      </c>
      <c r="C46" s="112"/>
      <c r="D46" s="111" t="s">
        <v>315</v>
      </c>
      <c r="E46" s="120" t="s">
        <v>333</v>
      </c>
      <c r="F46" s="120" t="s">
        <v>293</v>
      </c>
      <c r="G46" s="119">
        <v>43474</v>
      </c>
      <c r="H46" s="119">
        <v>43830</v>
      </c>
      <c r="I46" s="115">
        <v>10497.8</v>
      </c>
      <c r="J46" s="115">
        <v>10497.8</v>
      </c>
      <c r="K46" s="115">
        <v>10507.8</v>
      </c>
      <c r="L46" s="115">
        <v>10507.8</v>
      </c>
      <c r="M46" s="115">
        <v>11028.300000000003</v>
      </c>
      <c r="N46" s="115">
        <v>11028.800000000003</v>
      </c>
      <c r="O46" s="115">
        <v>11234.9</v>
      </c>
      <c r="P46" s="115">
        <f>S46-J46-L46-N46</f>
        <v>11204</v>
      </c>
      <c r="Q46" s="111" t="s">
        <v>513</v>
      </c>
      <c r="R46" s="100"/>
      <c r="S46" s="117">
        <v>43238.400000000001</v>
      </c>
      <c r="T46" s="83"/>
      <c r="U46" s="83"/>
      <c r="V46" s="83"/>
      <c r="W46" s="121">
        <f t="shared" si="5"/>
        <v>43268.800000000003</v>
      </c>
      <c r="X46" s="121">
        <f t="shared" si="6"/>
        <v>43238.400000000001</v>
      </c>
      <c r="Y46" s="121">
        <f t="shared" si="3"/>
        <v>30.400000000001455</v>
      </c>
      <c r="Z46" s="83"/>
      <c r="AA46" s="83"/>
    </row>
    <row r="47" spans="1:27" ht="18.75" x14ac:dyDescent="0.25">
      <c r="A47" s="314" t="s">
        <v>97</v>
      </c>
      <c r="B47" s="312" t="s">
        <v>334</v>
      </c>
      <c r="C47" s="322"/>
      <c r="D47" s="312" t="s">
        <v>335</v>
      </c>
      <c r="E47" s="320" t="s">
        <v>292</v>
      </c>
      <c r="F47" s="320" t="s">
        <v>293</v>
      </c>
      <c r="G47" s="319">
        <v>43474</v>
      </c>
      <c r="H47" s="319">
        <v>43830</v>
      </c>
      <c r="I47" s="321">
        <v>388179.4</v>
      </c>
      <c r="J47" s="321">
        <v>388179.4</v>
      </c>
      <c r="K47" s="321">
        <v>393971</v>
      </c>
      <c r="L47" s="321">
        <v>394077.19999999995</v>
      </c>
      <c r="M47" s="321">
        <v>277959.09999999998</v>
      </c>
      <c r="N47" s="311">
        <v>281676.90000000002</v>
      </c>
      <c r="O47" s="321">
        <v>564201.1</v>
      </c>
      <c r="P47" s="321">
        <f>S47-J47-L47-N47</f>
        <v>545778.60000000021</v>
      </c>
      <c r="Q47" s="312" t="s">
        <v>475</v>
      </c>
      <c r="R47" s="100"/>
      <c r="S47" s="117">
        <v>1609712.1</v>
      </c>
      <c r="T47" s="83"/>
      <c r="U47" s="83"/>
      <c r="V47" s="83"/>
      <c r="W47" s="121">
        <f t="shared" si="5"/>
        <v>1624310.6</v>
      </c>
      <c r="X47" s="121">
        <f t="shared" si="6"/>
        <v>1609712.1</v>
      </c>
      <c r="Y47" s="121">
        <f t="shared" si="3"/>
        <v>14598.5</v>
      </c>
      <c r="Z47" s="83"/>
      <c r="AA47" s="83"/>
    </row>
    <row r="48" spans="1:27" ht="363.75" customHeight="1" x14ac:dyDescent="0.25">
      <c r="A48" s="328"/>
      <c r="B48" s="329"/>
      <c r="C48" s="330"/>
      <c r="D48" s="329"/>
      <c r="E48" s="331"/>
      <c r="F48" s="331"/>
      <c r="G48" s="327"/>
      <c r="H48" s="331"/>
      <c r="I48" s="311"/>
      <c r="J48" s="311"/>
      <c r="K48" s="311"/>
      <c r="L48" s="311"/>
      <c r="M48" s="311"/>
      <c r="N48" s="302"/>
      <c r="O48" s="311"/>
      <c r="P48" s="311"/>
      <c r="Q48" s="329"/>
      <c r="R48" s="100"/>
      <c r="S48" s="117"/>
      <c r="T48" s="83"/>
      <c r="U48" s="83"/>
      <c r="V48" s="83"/>
      <c r="W48" s="121">
        <f t="shared" si="5"/>
        <v>0</v>
      </c>
      <c r="X48" s="121">
        <f t="shared" si="6"/>
        <v>0</v>
      </c>
      <c r="Y48" s="121">
        <f t="shared" si="3"/>
        <v>0</v>
      </c>
      <c r="Z48" s="83"/>
      <c r="AA48" s="83"/>
    </row>
    <row r="49" spans="1:27" ht="369" customHeight="1" x14ac:dyDescent="0.25">
      <c r="A49" s="323"/>
      <c r="B49" s="338" t="s">
        <v>336</v>
      </c>
      <c r="C49" s="323"/>
      <c r="D49" s="323"/>
      <c r="E49" s="323"/>
      <c r="F49" s="323"/>
      <c r="G49" s="323"/>
      <c r="H49" s="323"/>
      <c r="I49" s="323"/>
      <c r="J49" s="323"/>
      <c r="K49" s="323"/>
      <c r="L49" s="323"/>
      <c r="M49" s="323"/>
      <c r="N49" s="323"/>
      <c r="O49" s="323"/>
      <c r="P49" s="323"/>
      <c r="Q49" s="323"/>
      <c r="R49" s="100"/>
      <c r="S49" s="117"/>
      <c r="T49" s="83"/>
      <c r="U49" s="83"/>
      <c r="V49" s="83"/>
      <c r="W49" s="121">
        <f t="shared" si="5"/>
        <v>0</v>
      </c>
      <c r="X49" s="121">
        <f t="shared" si="6"/>
        <v>0</v>
      </c>
      <c r="Y49" s="121">
        <f t="shared" si="3"/>
        <v>0</v>
      </c>
      <c r="Z49" s="83"/>
      <c r="AA49" s="83"/>
    </row>
    <row r="50" spans="1:27" ht="288.75" customHeight="1" x14ac:dyDescent="0.25">
      <c r="A50" s="313"/>
      <c r="B50" s="339"/>
      <c r="C50" s="313"/>
      <c r="D50" s="313"/>
      <c r="E50" s="313"/>
      <c r="F50" s="313"/>
      <c r="G50" s="313"/>
      <c r="H50" s="313"/>
      <c r="I50" s="313"/>
      <c r="J50" s="313"/>
      <c r="K50" s="313"/>
      <c r="L50" s="313"/>
      <c r="M50" s="313"/>
      <c r="N50" s="313"/>
      <c r="O50" s="313"/>
      <c r="P50" s="313"/>
      <c r="Q50" s="313"/>
      <c r="R50" s="100"/>
      <c r="S50" s="117"/>
      <c r="T50" s="83"/>
      <c r="U50" s="83"/>
      <c r="V50" s="83"/>
      <c r="W50" s="121">
        <f t="shared" si="5"/>
        <v>0</v>
      </c>
      <c r="X50" s="121">
        <f t="shared" si="6"/>
        <v>0</v>
      </c>
      <c r="Y50" s="121">
        <f t="shared" si="3"/>
        <v>0</v>
      </c>
      <c r="Z50" s="83"/>
      <c r="AA50" s="83"/>
    </row>
    <row r="51" spans="1:27" ht="408.75" customHeight="1" x14ac:dyDescent="0.25">
      <c r="A51" s="323" t="s">
        <v>100</v>
      </c>
      <c r="B51" s="304" t="s">
        <v>337</v>
      </c>
      <c r="C51" s="324"/>
      <c r="D51" s="304" t="s">
        <v>335</v>
      </c>
      <c r="E51" s="306" t="s">
        <v>320</v>
      </c>
      <c r="F51" s="306" t="s">
        <v>293</v>
      </c>
      <c r="G51" s="308" t="s">
        <v>292</v>
      </c>
      <c r="H51" s="308">
        <v>43830</v>
      </c>
      <c r="I51" s="302">
        <v>7146.2</v>
      </c>
      <c r="J51" s="302">
        <v>7146.2</v>
      </c>
      <c r="K51" s="302">
        <v>1481.0000000000009</v>
      </c>
      <c r="L51" s="302">
        <v>1481.0000000000009</v>
      </c>
      <c r="M51" s="302">
        <v>1066.5999999999999</v>
      </c>
      <c r="N51" s="302">
        <v>1066.5999999999985</v>
      </c>
      <c r="O51" s="302">
        <v>11708.6</v>
      </c>
      <c r="P51" s="302">
        <f>S51-J51-L51-N51</f>
        <v>11708.5</v>
      </c>
      <c r="Q51" s="304" t="s">
        <v>492</v>
      </c>
      <c r="R51" s="100"/>
      <c r="S51" s="117">
        <v>21402.3</v>
      </c>
      <c r="T51" s="83"/>
      <c r="U51" s="83"/>
      <c r="V51" s="83"/>
      <c r="W51" s="121">
        <f t="shared" si="5"/>
        <v>21402.400000000001</v>
      </c>
      <c r="X51" s="121">
        <f t="shared" si="6"/>
        <v>21402.3</v>
      </c>
      <c r="Y51" s="121">
        <f t="shared" si="3"/>
        <v>0.10000000000218279</v>
      </c>
      <c r="Z51" s="83"/>
      <c r="AA51" s="83"/>
    </row>
    <row r="52" spans="1:27" ht="84" customHeight="1" x14ac:dyDescent="0.25">
      <c r="A52" s="313"/>
      <c r="B52" s="305"/>
      <c r="C52" s="325"/>
      <c r="D52" s="305"/>
      <c r="E52" s="307"/>
      <c r="F52" s="307"/>
      <c r="G52" s="309"/>
      <c r="H52" s="307"/>
      <c r="I52" s="303"/>
      <c r="J52" s="303"/>
      <c r="K52" s="303"/>
      <c r="L52" s="303"/>
      <c r="M52" s="303"/>
      <c r="N52" s="303"/>
      <c r="O52" s="303"/>
      <c r="P52" s="303"/>
      <c r="Q52" s="305"/>
      <c r="R52" s="100"/>
      <c r="S52" s="117"/>
      <c r="T52" s="83"/>
      <c r="U52" s="83"/>
      <c r="V52" s="83"/>
      <c r="W52" s="121">
        <f t="shared" si="5"/>
        <v>0</v>
      </c>
      <c r="X52" s="121">
        <f t="shared" si="6"/>
        <v>0</v>
      </c>
      <c r="Y52" s="121">
        <f t="shared" si="3"/>
        <v>0</v>
      </c>
      <c r="Z52" s="83"/>
      <c r="AA52" s="83"/>
    </row>
    <row r="53" spans="1:27" ht="275.25" customHeight="1" x14ac:dyDescent="0.25">
      <c r="A53" s="328" t="s">
        <v>102</v>
      </c>
      <c r="B53" s="329" t="s">
        <v>103</v>
      </c>
      <c r="C53" s="330"/>
      <c r="D53" s="329" t="s">
        <v>313</v>
      </c>
      <c r="E53" s="331" t="s">
        <v>333</v>
      </c>
      <c r="F53" s="331" t="s">
        <v>293</v>
      </c>
      <c r="G53" s="327">
        <v>43474</v>
      </c>
      <c r="H53" s="327">
        <v>43830</v>
      </c>
      <c r="I53" s="302">
        <v>178075.6</v>
      </c>
      <c r="J53" s="311">
        <v>178075.6</v>
      </c>
      <c r="K53" s="311">
        <v>189679.80000000002</v>
      </c>
      <c r="L53" s="311">
        <v>189714.99999999997</v>
      </c>
      <c r="M53" s="311">
        <v>184578.09999999998</v>
      </c>
      <c r="N53" s="311">
        <v>185253.20000000007</v>
      </c>
      <c r="O53" s="311">
        <v>217216.6</v>
      </c>
      <c r="P53" s="311">
        <f>S53-J53-L53-N53</f>
        <v>214987.79999999993</v>
      </c>
      <c r="Q53" s="329" t="s">
        <v>487</v>
      </c>
      <c r="R53" s="100"/>
      <c r="S53" s="117">
        <v>768031.6</v>
      </c>
      <c r="T53" s="83"/>
      <c r="U53" s="83"/>
      <c r="V53" s="83"/>
      <c r="W53" s="121">
        <f t="shared" si="5"/>
        <v>769550.1</v>
      </c>
      <c r="X53" s="121">
        <f t="shared" si="6"/>
        <v>768031.6</v>
      </c>
      <c r="Y53" s="121">
        <f t="shared" si="3"/>
        <v>1518.5</v>
      </c>
      <c r="Z53" s="83"/>
      <c r="AA53" s="83"/>
    </row>
    <row r="54" spans="1:27" ht="18.75" x14ac:dyDescent="0.25">
      <c r="A54" s="313"/>
      <c r="B54" s="305"/>
      <c r="C54" s="325"/>
      <c r="D54" s="305"/>
      <c r="E54" s="307"/>
      <c r="F54" s="307"/>
      <c r="G54" s="309"/>
      <c r="H54" s="307"/>
      <c r="I54" s="303"/>
      <c r="J54" s="303"/>
      <c r="K54" s="303"/>
      <c r="L54" s="303"/>
      <c r="M54" s="303"/>
      <c r="N54" s="303"/>
      <c r="O54" s="303">
        <v>0</v>
      </c>
      <c r="P54" s="303"/>
      <c r="Q54" s="305"/>
      <c r="R54" s="100"/>
      <c r="S54" s="117"/>
      <c r="T54" s="83"/>
      <c r="U54" s="83"/>
      <c r="V54" s="83"/>
      <c r="W54" s="121">
        <f t="shared" si="5"/>
        <v>0</v>
      </c>
      <c r="X54" s="121">
        <f t="shared" si="6"/>
        <v>0</v>
      </c>
      <c r="Y54" s="121">
        <f t="shared" si="3"/>
        <v>0</v>
      </c>
      <c r="Z54" s="83"/>
      <c r="AA54" s="83"/>
    </row>
    <row r="55" spans="1:27" ht="278.25" customHeight="1" x14ac:dyDescent="0.25">
      <c r="A55" s="110" t="s">
        <v>105</v>
      </c>
      <c r="B55" s="111" t="s">
        <v>106</v>
      </c>
      <c r="C55" s="112"/>
      <c r="D55" s="111" t="s">
        <v>313</v>
      </c>
      <c r="E55" s="120" t="s">
        <v>338</v>
      </c>
      <c r="F55" s="120" t="s">
        <v>293</v>
      </c>
      <c r="G55" s="119">
        <v>43556</v>
      </c>
      <c r="H55" s="119">
        <v>43830</v>
      </c>
      <c r="I55" s="115">
        <v>0</v>
      </c>
      <c r="J55" s="115">
        <v>0</v>
      </c>
      <c r="K55" s="115">
        <v>1065</v>
      </c>
      <c r="L55" s="115">
        <v>1070.2</v>
      </c>
      <c r="M55" s="115">
        <v>1333.1999999999998</v>
      </c>
      <c r="N55" s="115">
        <v>1344.1000000000001</v>
      </c>
      <c r="O55" s="115">
        <v>6431.7</v>
      </c>
      <c r="P55" s="115">
        <f>S55-J55-L55-N55</f>
        <v>718.2999999999995</v>
      </c>
      <c r="Q55" s="111" t="s">
        <v>443</v>
      </c>
      <c r="R55" s="100"/>
      <c r="S55" s="117">
        <v>3132.6</v>
      </c>
      <c r="T55" s="83"/>
      <c r="U55" s="83"/>
      <c r="V55" s="83"/>
      <c r="W55" s="121">
        <f t="shared" si="5"/>
        <v>8829.9</v>
      </c>
      <c r="X55" s="121">
        <f t="shared" si="6"/>
        <v>3132.5999999999995</v>
      </c>
      <c r="Y55" s="121">
        <f t="shared" si="3"/>
        <v>5697.3</v>
      </c>
      <c r="Z55" s="83"/>
      <c r="AA55" s="83"/>
    </row>
    <row r="56" spans="1:27" ht="324.75" customHeight="1" x14ac:dyDescent="0.25">
      <c r="A56" s="328" t="s">
        <v>108</v>
      </c>
      <c r="B56" s="329" t="s">
        <v>339</v>
      </c>
      <c r="C56" s="330"/>
      <c r="D56" s="329" t="s">
        <v>340</v>
      </c>
      <c r="E56" s="331" t="s">
        <v>341</v>
      </c>
      <c r="F56" s="331" t="s">
        <v>293</v>
      </c>
      <c r="G56" s="327">
        <v>43474</v>
      </c>
      <c r="H56" s="327">
        <v>43830</v>
      </c>
      <c r="I56" s="311">
        <v>14897.2</v>
      </c>
      <c r="J56" s="311">
        <v>14897.2</v>
      </c>
      <c r="K56" s="311">
        <v>74487.900000000009</v>
      </c>
      <c r="L56" s="311">
        <v>74487.900000000009</v>
      </c>
      <c r="M56" s="311">
        <v>16975.099999999999</v>
      </c>
      <c r="N56" s="311">
        <v>16975.099999999991</v>
      </c>
      <c r="O56" s="311">
        <v>81157</v>
      </c>
      <c r="P56" s="311">
        <f>S56-J56-L56-N56</f>
        <v>96056.099999999977</v>
      </c>
      <c r="Q56" s="329" t="s">
        <v>509</v>
      </c>
      <c r="R56" s="100"/>
      <c r="S56" s="117">
        <v>202416.3</v>
      </c>
      <c r="T56" s="83"/>
      <c r="U56" s="83"/>
      <c r="V56" s="83"/>
      <c r="W56" s="121">
        <f t="shared" si="5"/>
        <v>187517.2</v>
      </c>
      <c r="X56" s="121">
        <f t="shared" si="6"/>
        <v>202416.3</v>
      </c>
      <c r="Y56" s="121">
        <f t="shared" si="3"/>
        <v>-14899.099999999977</v>
      </c>
      <c r="Z56" s="83"/>
      <c r="AA56" s="83"/>
    </row>
    <row r="57" spans="1:27" ht="18.75" x14ac:dyDescent="0.25">
      <c r="A57" s="313"/>
      <c r="B57" s="305"/>
      <c r="C57" s="325"/>
      <c r="D57" s="305"/>
      <c r="E57" s="307"/>
      <c r="F57" s="307"/>
      <c r="G57" s="309"/>
      <c r="H57" s="307"/>
      <c r="I57" s="303"/>
      <c r="J57" s="303"/>
      <c r="K57" s="303"/>
      <c r="L57" s="303"/>
      <c r="M57" s="303"/>
      <c r="N57" s="303"/>
      <c r="O57" s="303"/>
      <c r="P57" s="303"/>
      <c r="Q57" s="305"/>
      <c r="R57" s="100"/>
      <c r="S57" s="117"/>
      <c r="T57" s="83"/>
      <c r="U57" s="83"/>
      <c r="V57" s="83"/>
      <c r="W57" s="121">
        <f t="shared" si="5"/>
        <v>0</v>
      </c>
      <c r="X57" s="121">
        <f t="shared" si="6"/>
        <v>0</v>
      </c>
      <c r="Y57" s="121">
        <f t="shared" si="3"/>
        <v>0</v>
      </c>
      <c r="Z57" s="83"/>
      <c r="AA57" s="83"/>
    </row>
    <row r="58" spans="1:27" ht="288.75" customHeight="1" x14ac:dyDescent="0.25">
      <c r="A58" s="328" t="s">
        <v>110</v>
      </c>
      <c r="B58" s="329" t="s">
        <v>342</v>
      </c>
      <c r="C58" s="330"/>
      <c r="D58" s="329" t="s">
        <v>343</v>
      </c>
      <c r="E58" s="331" t="s">
        <v>344</v>
      </c>
      <c r="F58" s="331" t="s">
        <v>293</v>
      </c>
      <c r="G58" s="327">
        <v>43556</v>
      </c>
      <c r="H58" s="327">
        <v>43830</v>
      </c>
      <c r="I58" s="311">
        <v>0</v>
      </c>
      <c r="J58" s="311">
        <v>0</v>
      </c>
      <c r="K58" s="311">
        <v>10388.700000000001</v>
      </c>
      <c r="L58" s="311">
        <v>10388.700000000001</v>
      </c>
      <c r="M58" s="311">
        <v>19369.2</v>
      </c>
      <c r="N58" s="311">
        <v>21054.347999999998</v>
      </c>
      <c r="O58" s="311">
        <v>24348.3</v>
      </c>
      <c r="P58" s="311">
        <f>S58-J58-L58-N58</f>
        <v>15814.351999999999</v>
      </c>
      <c r="Q58" s="329" t="s">
        <v>488</v>
      </c>
      <c r="R58" s="100"/>
      <c r="S58" s="117">
        <v>47257.4</v>
      </c>
      <c r="T58" s="83"/>
      <c r="U58" s="83"/>
      <c r="V58" s="83"/>
      <c r="W58" s="121">
        <f t="shared" si="5"/>
        <v>54106.2</v>
      </c>
      <c r="X58" s="121">
        <f t="shared" si="6"/>
        <v>47257.399999999994</v>
      </c>
      <c r="Y58" s="121">
        <f t="shared" si="3"/>
        <v>6848.8000000000029</v>
      </c>
      <c r="Z58" s="83"/>
      <c r="AA58" s="83"/>
    </row>
    <row r="59" spans="1:27" ht="27" customHeight="1" x14ac:dyDescent="0.25">
      <c r="A59" s="313"/>
      <c r="B59" s="305"/>
      <c r="C59" s="325"/>
      <c r="D59" s="305"/>
      <c r="E59" s="307"/>
      <c r="F59" s="307"/>
      <c r="G59" s="309"/>
      <c r="H59" s="307"/>
      <c r="I59" s="303"/>
      <c r="J59" s="303"/>
      <c r="K59" s="303"/>
      <c r="L59" s="303"/>
      <c r="M59" s="303"/>
      <c r="N59" s="303"/>
      <c r="O59" s="303"/>
      <c r="P59" s="303"/>
      <c r="Q59" s="305"/>
      <c r="R59" s="100"/>
      <c r="S59" s="117"/>
      <c r="T59" s="83"/>
      <c r="U59" s="83"/>
      <c r="V59" s="83"/>
      <c r="W59" s="121">
        <f t="shared" si="5"/>
        <v>0</v>
      </c>
      <c r="X59" s="121">
        <f t="shared" si="6"/>
        <v>0</v>
      </c>
      <c r="Y59" s="121">
        <f t="shared" si="3"/>
        <v>0</v>
      </c>
      <c r="Z59" s="83"/>
      <c r="AA59" s="83"/>
    </row>
    <row r="60" spans="1:27" ht="338.25" customHeight="1" x14ac:dyDescent="0.25">
      <c r="A60" s="328" t="s">
        <v>112</v>
      </c>
      <c r="B60" s="329" t="s">
        <v>345</v>
      </c>
      <c r="C60" s="330"/>
      <c r="D60" s="329" t="s">
        <v>343</v>
      </c>
      <c r="E60" s="331" t="s">
        <v>344</v>
      </c>
      <c r="F60" s="331" t="s">
        <v>293</v>
      </c>
      <c r="G60" s="327">
        <v>43556</v>
      </c>
      <c r="H60" s="327">
        <v>43830</v>
      </c>
      <c r="I60" s="311">
        <v>0</v>
      </c>
      <c r="J60" s="311">
        <v>0</v>
      </c>
      <c r="K60" s="311">
        <v>8938.2999999999993</v>
      </c>
      <c r="L60" s="311">
        <v>8938.2999999999993</v>
      </c>
      <c r="M60" s="311">
        <v>22580.400000000001</v>
      </c>
      <c r="N60" s="311">
        <v>22580.400000000001</v>
      </c>
      <c r="O60" s="311">
        <v>12839.9</v>
      </c>
      <c r="P60" s="311">
        <f>S60-J60-L60-N60</f>
        <v>11112.900000000001</v>
      </c>
      <c r="Q60" s="329" t="s">
        <v>489</v>
      </c>
      <c r="R60" s="100"/>
      <c r="S60" s="117">
        <v>42631.6</v>
      </c>
      <c r="T60" s="83"/>
      <c r="U60" s="83"/>
      <c r="V60" s="83"/>
      <c r="W60" s="121">
        <f t="shared" si="5"/>
        <v>44358.6</v>
      </c>
      <c r="X60" s="121">
        <f t="shared" si="6"/>
        <v>42631.600000000006</v>
      </c>
      <c r="Y60" s="121">
        <f t="shared" si="3"/>
        <v>1726.9999999999927</v>
      </c>
      <c r="Z60" s="83"/>
      <c r="AA60" s="83"/>
    </row>
    <row r="61" spans="1:27" ht="18.75" x14ac:dyDescent="0.25">
      <c r="A61" s="313"/>
      <c r="B61" s="305"/>
      <c r="C61" s="325"/>
      <c r="D61" s="305"/>
      <c r="E61" s="307"/>
      <c r="F61" s="307"/>
      <c r="G61" s="309"/>
      <c r="H61" s="307"/>
      <c r="I61" s="303"/>
      <c r="J61" s="303"/>
      <c r="K61" s="303"/>
      <c r="L61" s="303"/>
      <c r="M61" s="303"/>
      <c r="N61" s="303"/>
      <c r="O61" s="303"/>
      <c r="P61" s="303"/>
      <c r="Q61" s="305"/>
      <c r="R61" s="100"/>
      <c r="S61" s="117"/>
      <c r="T61" s="83"/>
      <c r="U61" s="83"/>
      <c r="V61" s="83"/>
      <c r="W61" s="121">
        <f t="shared" si="5"/>
        <v>0</v>
      </c>
      <c r="X61" s="121">
        <f t="shared" si="6"/>
        <v>0</v>
      </c>
      <c r="Y61" s="121">
        <f t="shared" si="3"/>
        <v>0</v>
      </c>
      <c r="Z61" s="83"/>
      <c r="AA61" s="83"/>
    </row>
    <row r="62" spans="1:27" ht="225" x14ac:dyDescent="0.25">
      <c r="A62" s="110"/>
      <c r="B62" s="111" t="s">
        <v>346</v>
      </c>
      <c r="C62" s="112" t="s">
        <v>29</v>
      </c>
      <c r="D62" s="111" t="s">
        <v>347</v>
      </c>
      <c r="E62" s="120" t="s">
        <v>29</v>
      </c>
      <c r="F62" s="119">
        <v>43830</v>
      </c>
      <c r="G62" s="120" t="s">
        <v>29</v>
      </c>
      <c r="H62" s="119">
        <v>43830</v>
      </c>
      <c r="I62" s="115" t="s">
        <v>29</v>
      </c>
      <c r="J62" s="115" t="s">
        <v>29</v>
      </c>
      <c r="K62" s="115" t="s">
        <v>29</v>
      </c>
      <c r="L62" s="115" t="s">
        <v>29</v>
      </c>
      <c r="M62" s="115" t="s">
        <v>29</v>
      </c>
      <c r="N62" s="115" t="s">
        <v>29</v>
      </c>
      <c r="O62" s="115" t="s">
        <v>29</v>
      </c>
      <c r="P62" s="115" t="s">
        <v>29</v>
      </c>
      <c r="Q62" s="115" t="s">
        <v>29</v>
      </c>
      <c r="R62" s="100"/>
      <c r="S62" s="117"/>
      <c r="T62" s="102"/>
      <c r="U62" s="102"/>
      <c r="V62" s="102"/>
      <c r="W62" s="121" t="e">
        <f t="shared" si="5"/>
        <v>#VALUE!</v>
      </c>
      <c r="X62" s="121" t="e">
        <f t="shared" si="6"/>
        <v>#VALUE!</v>
      </c>
      <c r="Y62" s="121" t="e">
        <f t="shared" si="3"/>
        <v>#VALUE!</v>
      </c>
      <c r="Z62" s="102"/>
      <c r="AA62" s="102"/>
    </row>
    <row r="63" spans="1:27" ht="318.75" x14ac:dyDescent="0.25">
      <c r="A63" s="110"/>
      <c r="B63" s="111" t="s">
        <v>348</v>
      </c>
      <c r="C63" s="112" t="s">
        <v>29</v>
      </c>
      <c r="D63" s="111" t="s">
        <v>349</v>
      </c>
      <c r="E63" s="120" t="s">
        <v>29</v>
      </c>
      <c r="F63" s="119">
        <v>43830</v>
      </c>
      <c r="G63" s="120" t="s">
        <v>29</v>
      </c>
      <c r="H63" s="119">
        <v>43830</v>
      </c>
      <c r="I63" s="115" t="s">
        <v>29</v>
      </c>
      <c r="J63" s="115" t="s">
        <v>29</v>
      </c>
      <c r="K63" s="115" t="s">
        <v>29</v>
      </c>
      <c r="L63" s="115" t="s">
        <v>29</v>
      </c>
      <c r="M63" s="115" t="s">
        <v>29</v>
      </c>
      <c r="N63" s="115" t="s">
        <v>29</v>
      </c>
      <c r="O63" s="115" t="s">
        <v>29</v>
      </c>
      <c r="P63" s="115" t="s">
        <v>29</v>
      </c>
      <c r="Q63" s="115" t="s">
        <v>29</v>
      </c>
      <c r="R63" s="100"/>
      <c r="S63" s="117"/>
      <c r="T63" s="83"/>
      <c r="U63" s="83"/>
      <c r="V63" s="83"/>
      <c r="W63" s="121" t="e">
        <f t="shared" si="5"/>
        <v>#VALUE!</v>
      </c>
      <c r="X63" s="121" t="e">
        <f t="shared" si="6"/>
        <v>#VALUE!</v>
      </c>
      <c r="Y63" s="121" t="e">
        <f t="shared" si="3"/>
        <v>#VALUE!</v>
      </c>
      <c r="Z63" s="83"/>
      <c r="AA63" s="83"/>
    </row>
    <row r="64" spans="1:27" ht="20.25" x14ac:dyDescent="0.25">
      <c r="A64" s="158" t="s">
        <v>115</v>
      </c>
      <c r="B64" s="333" t="s">
        <v>350</v>
      </c>
      <c r="C64" s="334"/>
      <c r="D64" s="334"/>
      <c r="E64" s="334"/>
      <c r="F64" s="334"/>
      <c r="G64" s="334"/>
      <c r="H64" s="335"/>
      <c r="I64" s="155">
        <f>I65+I68+I74+I75+I76+I78+I80+I81+I82+I84+I79+I85</f>
        <v>2135327.2000000002</v>
      </c>
      <c r="J64" s="155">
        <f t="shared" ref="J64:P64" si="7">J65+J68+J74+J75+J76+J78+J80+J81+J82+J84+J79+J85</f>
        <v>2135327.1000000006</v>
      </c>
      <c r="K64" s="155">
        <f t="shared" si="7"/>
        <v>2561943.4400000004</v>
      </c>
      <c r="L64" s="155">
        <f t="shared" si="7"/>
        <v>2562749.8299999991</v>
      </c>
      <c r="M64" s="155">
        <f t="shared" si="7"/>
        <v>3097823.2600000002</v>
      </c>
      <c r="N64" s="155">
        <f t="shared" si="7"/>
        <v>3099434.6500000008</v>
      </c>
      <c r="O64" s="155">
        <f t="shared" si="7"/>
        <v>2907422.6</v>
      </c>
      <c r="P64" s="155">
        <f t="shared" si="7"/>
        <v>2897514.02</v>
      </c>
      <c r="Q64" s="115" t="s">
        <v>29</v>
      </c>
      <c r="R64" s="100"/>
      <c r="S64" s="229">
        <f>I64+K64+M64+O64</f>
        <v>10702516.5</v>
      </c>
      <c r="T64" s="228">
        <f>J64+L64+N64+P64</f>
        <v>10695025.6</v>
      </c>
      <c r="U64" s="83"/>
      <c r="V64" s="83"/>
      <c r="W64" s="121">
        <f t="shared" ref="W64:W90" si="8">I64+K64+M64+O64</f>
        <v>10702516.5</v>
      </c>
      <c r="X64" s="121">
        <f t="shared" ref="X64:X90" si="9">J64+L64+N64+P64</f>
        <v>10695025.6</v>
      </c>
      <c r="Y64" s="121">
        <f t="shared" ref="Y64:Y114" si="10">W64-X64</f>
        <v>7490.9000000003725</v>
      </c>
      <c r="Z64" s="83"/>
      <c r="AA64" s="83"/>
    </row>
    <row r="65" spans="1:27" ht="185.25" customHeight="1" x14ac:dyDescent="0.25">
      <c r="A65" s="110" t="s">
        <v>117</v>
      </c>
      <c r="B65" s="111" t="s">
        <v>118</v>
      </c>
      <c r="C65" s="112"/>
      <c r="D65" s="111" t="s">
        <v>351</v>
      </c>
      <c r="E65" s="120" t="s">
        <v>292</v>
      </c>
      <c r="F65" s="120" t="s">
        <v>293</v>
      </c>
      <c r="G65" s="119">
        <v>43474</v>
      </c>
      <c r="H65" s="119">
        <v>43830</v>
      </c>
      <c r="I65" s="115">
        <f>SUM(I66:I67)</f>
        <v>3803.8</v>
      </c>
      <c r="J65" s="115">
        <v>3803.8</v>
      </c>
      <c r="K65" s="115">
        <v>7794.74</v>
      </c>
      <c r="L65" s="115">
        <v>7821.03</v>
      </c>
      <c r="M65" s="115">
        <v>4425.96</v>
      </c>
      <c r="N65" s="115">
        <v>4520.8099999999995</v>
      </c>
      <c r="O65" s="115">
        <v>4255.5</v>
      </c>
      <c r="P65" s="115">
        <f>P66+P67</f>
        <v>4060.4600000000009</v>
      </c>
      <c r="Q65" s="111" t="s">
        <v>444</v>
      </c>
      <c r="R65" s="100"/>
      <c r="S65" s="117"/>
      <c r="T65" s="83"/>
      <c r="U65" s="83"/>
      <c r="V65" s="83"/>
      <c r="W65" s="121">
        <f t="shared" si="8"/>
        <v>20280</v>
      </c>
      <c r="X65" s="121">
        <f t="shared" si="9"/>
        <v>20206.099999999999</v>
      </c>
      <c r="Y65" s="121">
        <f t="shared" si="10"/>
        <v>73.900000000001455</v>
      </c>
      <c r="Z65" s="83"/>
      <c r="AA65" s="83"/>
    </row>
    <row r="66" spans="1:27" ht="40.5" x14ac:dyDescent="0.25">
      <c r="A66" s="110" t="s">
        <v>31</v>
      </c>
      <c r="B66" s="111" t="s">
        <v>119</v>
      </c>
      <c r="C66" s="112"/>
      <c r="D66" s="112" t="s">
        <v>29</v>
      </c>
      <c r="E66" s="120" t="s">
        <v>325</v>
      </c>
      <c r="F66" s="120" t="s">
        <v>293</v>
      </c>
      <c r="G66" s="119">
        <v>43474</v>
      </c>
      <c r="H66" s="119">
        <v>43830</v>
      </c>
      <c r="I66" s="115">
        <v>1036.8</v>
      </c>
      <c r="J66" s="115">
        <v>1036.8</v>
      </c>
      <c r="K66" s="115">
        <v>4026.74</v>
      </c>
      <c r="L66" s="115">
        <v>4053</v>
      </c>
      <c r="M66" s="115">
        <v>2223.5</v>
      </c>
      <c r="N66" s="115">
        <v>2318.34</v>
      </c>
      <c r="O66" s="156">
        <v>3030.8</v>
      </c>
      <c r="P66" s="115">
        <f>S66-J66-L66-N66</f>
        <v>2835.76</v>
      </c>
      <c r="Q66" s="111"/>
      <c r="R66" s="100"/>
      <c r="S66" s="117">
        <v>10243.9</v>
      </c>
      <c r="T66" s="83"/>
      <c r="U66" s="83"/>
      <c r="V66" s="83"/>
      <c r="W66" s="121">
        <f t="shared" si="8"/>
        <v>10317.84</v>
      </c>
      <c r="X66" s="121">
        <f t="shared" si="9"/>
        <v>10243.900000000001</v>
      </c>
      <c r="Y66" s="121">
        <f t="shared" si="10"/>
        <v>73.93999999999869</v>
      </c>
      <c r="Z66" s="83"/>
      <c r="AA66" s="83"/>
    </row>
    <row r="67" spans="1:27" ht="81.75" customHeight="1" x14ac:dyDescent="0.25">
      <c r="A67" s="110" t="s">
        <v>120</v>
      </c>
      <c r="B67" s="159" t="s">
        <v>121</v>
      </c>
      <c r="C67" s="148"/>
      <c r="D67" s="200" t="s">
        <v>29</v>
      </c>
      <c r="E67" s="198">
        <v>43474</v>
      </c>
      <c r="F67" s="197" t="s">
        <v>293</v>
      </c>
      <c r="G67" s="198">
        <v>43474</v>
      </c>
      <c r="H67" s="198">
        <v>43830</v>
      </c>
      <c r="I67" s="196">
        <v>2767</v>
      </c>
      <c r="J67" s="196">
        <v>2767</v>
      </c>
      <c r="K67" s="196">
        <v>3768</v>
      </c>
      <c r="L67" s="196">
        <v>3768.0299999999997</v>
      </c>
      <c r="M67" s="196">
        <v>2202.5</v>
      </c>
      <c r="N67" s="196">
        <v>2202.4700000000003</v>
      </c>
      <c r="O67" s="196">
        <v>1224.7</v>
      </c>
      <c r="P67" s="196">
        <f>S67-J67-L67-N67</f>
        <v>1224.7000000000007</v>
      </c>
      <c r="Q67" s="199"/>
      <c r="R67" s="100"/>
      <c r="S67" s="117">
        <v>9962.2000000000007</v>
      </c>
      <c r="T67" s="83"/>
      <c r="U67" s="83"/>
      <c r="V67" s="83"/>
      <c r="W67" s="121">
        <f t="shared" si="8"/>
        <v>9962.2000000000007</v>
      </c>
      <c r="X67" s="121">
        <f t="shared" si="9"/>
        <v>9962.2000000000007</v>
      </c>
      <c r="Y67" s="121">
        <f t="shared" si="10"/>
        <v>0</v>
      </c>
      <c r="Z67" s="83"/>
      <c r="AA67" s="83"/>
    </row>
    <row r="68" spans="1:27" ht="213.75" customHeight="1" x14ac:dyDescent="0.25">
      <c r="A68" s="141" t="s">
        <v>122</v>
      </c>
      <c r="B68" s="128" t="s">
        <v>352</v>
      </c>
      <c r="C68" s="157"/>
      <c r="D68" s="130" t="s">
        <v>351</v>
      </c>
      <c r="E68" s="194" t="s">
        <v>292</v>
      </c>
      <c r="F68" s="194" t="s">
        <v>293</v>
      </c>
      <c r="G68" s="195">
        <v>43474</v>
      </c>
      <c r="H68" s="195">
        <v>43830</v>
      </c>
      <c r="I68" s="134">
        <f>SUM(I69:I70)</f>
        <v>2086775.4000000001</v>
      </c>
      <c r="J68" s="134">
        <v>2086775.2000000002</v>
      </c>
      <c r="K68" s="134">
        <v>2543333.4000000004</v>
      </c>
      <c r="L68" s="134">
        <v>2544113.5999999996</v>
      </c>
      <c r="M68" s="134">
        <v>3079760.4</v>
      </c>
      <c r="N68" s="191">
        <v>3081276.9000000004</v>
      </c>
      <c r="O68" s="160">
        <v>2898662.2</v>
      </c>
      <c r="P68" s="134">
        <f>P69+P70</f>
        <v>2889199.1</v>
      </c>
      <c r="Q68" s="193"/>
      <c r="R68" s="100"/>
      <c r="S68" s="117"/>
      <c r="T68" s="83"/>
      <c r="U68" s="83"/>
      <c r="V68" s="83"/>
      <c r="W68" s="121">
        <f t="shared" si="8"/>
        <v>10608531.400000002</v>
      </c>
      <c r="X68" s="121">
        <f t="shared" si="9"/>
        <v>10601364.800000001</v>
      </c>
      <c r="Y68" s="121">
        <f t="shared" si="10"/>
        <v>7166.6000000014901</v>
      </c>
      <c r="Z68" s="83"/>
      <c r="AA68" s="83"/>
    </row>
    <row r="69" spans="1:27" ht="255.75" customHeight="1" x14ac:dyDescent="0.25">
      <c r="A69" s="110" t="s">
        <v>124</v>
      </c>
      <c r="B69" s="111" t="s">
        <v>125</v>
      </c>
      <c r="C69" s="112"/>
      <c r="D69" s="112" t="s">
        <v>29</v>
      </c>
      <c r="E69" s="120" t="s">
        <v>333</v>
      </c>
      <c r="F69" s="120" t="s">
        <v>293</v>
      </c>
      <c r="G69" s="119">
        <v>43474</v>
      </c>
      <c r="H69" s="119">
        <v>43830</v>
      </c>
      <c r="I69" s="115">
        <f>ROUND(132220,1)</f>
        <v>132220</v>
      </c>
      <c r="J69" s="115">
        <v>132219.79999999999</v>
      </c>
      <c r="K69" s="115">
        <v>175513.90000000002</v>
      </c>
      <c r="L69" s="115">
        <v>176294.10000000003</v>
      </c>
      <c r="M69" s="115">
        <v>184281</v>
      </c>
      <c r="N69" s="115">
        <v>186045</v>
      </c>
      <c r="O69" s="115">
        <v>247367.8</v>
      </c>
      <c r="P69" s="115">
        <f>S69-J69-L69-N69</f>
        <v>243647.89999999997</v>
      </c>
      <c r="Q69" s="111" t="s">
        <v>469</v>
      </c>
      <c r="R69" s="100"/>
      <c r="S69" s="117">
        <v>738206.8</v>
      </c>
      <c r="T69" s="83"/>
      <c r="U69" s="83"/>
      <c r="V69" s="83"/>
      <c r="W69" s="121">
        <f t="shared" si="8"/>
        <v>739382.7</v>
      </c>
      <c r="X69" s="121">
        <f t="shared" si="9"/>
        <v>738206.8</v>
      </c>
      <c r="Y69" s="121">
        <f t="shared" si="10"/>
        <v>1175.8999999999069</v>
      </c>
      <c r="Z69" s="83"/>
      <c r="AA69" s="83"/>
    </row>
    <row r="70" spans="1:27" ht="85.5" customHeight="1" x14ac:dyDescent="0.25">
      <c r="A70" s="110" t="s">
        <v>127</v>
      </c>
      <c r="B70" s="128" t="s">
        <v>128</v>
      </c>
      <c r="C70" s="157"/>
      <c r="D70" s="157" t="s">
        <v>29</v>
      </c>
      <c r="E70" s="114">
        <v>43474</v>
      </c>
      <c r="F70" s="113" t="s">
        <v>293</v>
      </c>
      <c r="G70" s="114">
        <v>43474</v>
      </c>
      <c r="H70" s="114">
        <v>43830</v>
      </c>
      <c r="I70" s="142">
        <f>I71+I72+I73</f>
        <v>1954555.4000000001</v>
      </c>
      <c r="J70" s="142">
        <v>1954555.4000000001</v>
      </c>
      <c r="K70" s="142">
        <v>2367819.5000000005</v>
      </c>
      <c r="L70" s="142">
        <v>2367819.4999999991</v>
      </c>
      <c r="M70" s="142">
        <v>2895479.4</v>
      </c>
      <c r="N70" s="115">
        <v>2895231.9000000004</v>
      </c>
      <c r="O70" s="143">
        <v>2651294.4</v>
      </c>
      <c r="P70" s="115">
        <f>P71+P72+P73</f>
        <v>2645551.2000000002</v>
      </c>
      <c r="Q70" s="111"/>
      <c r="R70" s="100"/>
      <c r="S70" s="117"/>
      <c r="T70" s="83"/>
      <c r="U70" s="83"/>
      <c r="V70" s="83"/>
      <c r="W70" s="121">
        <f t="shared" si="8"/>
        <v>9869148.7000000011</v>
      </c>
      <c r="X70" s="121">
        <f t="shared" si="9"/>
        <v>9863158</v>
      </c>
      <c r="Y70" s="121">
        <f t="shared" si="10"/>
        <v>5990.7000000011176</v>
      </c>
      <c r="Z70" s="83"/>
      <c r="AA70" s="83"/>
    </row>
    <row r="71" spans="1:27" ht="262.5" x14ac:dyDescent="0.25">
      <c r="A71" s="163" t="s">
        <v>129</v>
      </c>
      <c r="B71" s="128" t="s">
        <v>130</v>
      </c>
      <c r="C71" s="157"/>
      <c r="D71" s="157" t="s">
        <v>29</v>
      </c>
      <c r="E71" s="114">
        <v>43474</v>
      </c>
      <c r="F71" s="113" t="s">
        <v>293</v>
      </c>
      <c r="G71" s="114">
        <v>43474</v>
      </c>
      <c r="H71" s="114">
        <v>43830</v>
      </c>
      <c r="I71" s="142">
        <v>1942749.1</v>
      </c>
      <c r="J71" s="142">
        <v>1942749.1</v>
      </c>
      <c r="K71" s="142">
        <v>2352996.0000000005</v>
      </c>
      <c r="L71" s="142">
        <v>2352995.9999999995</v>
      </c>
      <c r="M71" s="142">
        <v>2782683.5</v>
      </c>
      <c r="N71" s="142">
        <v>2782683.5</v>
      </c>
      <c r="O71" s="143">
        <v>2631576</v>
      </c>
      <c r="P71" s="142">
        <f>S71-J71-L71-N71</f>
        <v>2625881.9000000004</v>
      </c>
      <c r="Q71" s="128" t="s">
        <v>470</v>
      </c>
      <c r="R71" s="100"/>
      <c r="S71" s="117">
        <v>9704310.5</v>
      </c>
      <c r="T71" s="83"/>
      <c r="U71" s="83"/>
      <c r="V71" s="83"/>
      <c r="W71" s="121">
        <f t="shared" si="8"/>
        <v>9710004.6000000015</v>
      </c>
      <c r="X71" s="121">
        <f t="shared" si="9"/>
        <v>9704310.5</v>
      </c>
      <c r="Y71" s="121">
        <f t="shared" si="10"/>
        <v>5694.1000000014901</v>
      </c>
      <c r="Z71" s="83"/>
      <c r="AA71" s="83"/>
    </row>
    <row r="72" spans="1:27" ht="40.5" x14ac:dyDescent="0.25">
      <c r="A72" s="164" t="s">
        <v>131</v>
      </c>
      <c r="B72" s="111" t="s">
        <v>132</v>
      </c>
      <c r="C72" s="112"/>
      <c r="D72" s="112" t="s">
        <v>29</v>
      </c>
      <c r="E72" s="119">
        <v>43474</v>
      </c>
      <c r="F72" s="120" t="s">
        <v>293</v>
      </c>
      <c r="G72" s="119">
        <v>43474</v>
      </c>
      <c r="H72" s="119">
        <v>43830</v>
      </c>
      <c r="I72" s="115">
        <v>7061</v>
      </c>
      <c r="J72" s="115">
        <v>7061</v>
      </c>
      <c r="K72" s="115">
        <v>8686.2999999999993</v>
      </c>
      <c r="L72" s="115">
        <v>8686.2999999999993</v>
      </c>
      <c r="M72" s="115">
        <v>107081.2</v>
      </c>
      <c r="N72" s="142">
        <v>106833.7</v>
      </c>
      <c r="O72" s="115">
        <v>14565.5</v>
      </c>
      <c r="P72" s="115">
        <f>S72-J72-L72-N72</f>
        <v>14813</v>
      </c>
      <c r="Q72" s="111"/>
      <c r="R72" s="100"/>
      <c r="S72" s="117">
        <v>137394</v>
      </c>
      <c r="T72" s="83"/>
      <c r="U72" s="83"/>
      <c r="V72" s="83"/>
      <c r="W72" s="121">
        <f t="shared" si="8"/>
        <v>137394</v>
      </c>
      <c r="X72" s="121">
        <f t="shared" si="9"/>
        <v>137394</v>
      </c>
      <c r="Y72" s="121">
        <f t="shared" si="10"/>
        <v>0</v>
      </c>
      <c r="Z72" s="83"/>
      <c r="AA72" s="83"/>
    </row>
    <row r="73" spans="1:27" ht="281.25" x14ac:dyDescent="0.25">
      <c r="A73" s="164" t="s">
        <v>133</v>
      </c>
      <c r="B73" s="111" t="s">
        <v>353</v>
      </c>
      <c r="C73" s="112"/>
      <c r="D73" s="112" t="s">
        <v>29</v>
      </c>
      <c r="E73" s="119">
        <v>43474</v>
      </c>
      <c r="F73" s="120" t="s">
        <v>293</v>
      </c>
      <c r="G73" s="119">
        <v>43474</v>
      </c>
      <c r="H73" s="119">
        <v>43830</v>
      </c>
      <c r="I73" s="115">
        <v>4745.3</v>
      </c>
      <c r="J73" s="115">
        <v>4745.3</v>
      </c>
      <c r="K73" s="115">
        <v>6137.2</v>
      </c>
      <c r="L73" s="115">
        <v>6137.2</v>
      </c>
      <c r="M73" s="115">
        <v>5714.7</v>
      </c>
      <c r="N73" s="142">
        <v>5714.7000000000007</v>
      </c>
      <c r="O73" s="115">
        <v>5152.8999999999996</v>
      </c>
      <c r="P73" s="115">
        <f>S73-J73-L73-N73</f>
        <v>4856.2999999999993</v>
      </c>
      <c r="Q73" s="111" t="s">
        <v>518</v>
      </c>
      <c r="R73" s="100"/>
      <c r="S73" s="117">
        <v>21453.5</v>
      </c>
      <c r="T73" s="83"/>
      <c r="U73" s="83"/>
      <c r="V73" s="83"/>
      <c r="W73" s="121">
        <f t="shared" si="8"/>
        <v>21750.1</v>
      </c>
      <c r="X73" s="121">
        <f t="shared" si="9"/>
        <v>21453.5</v>
      </c>
      <c r="Y73" s="121">
        <f t="shared" si="10"/>
        <v>296.59999999999854</v>
      </c>
      <c r="Z73" s="83"/>
      <c r="AA73" s="83"/>
    </row>
    <row r="74" spans="1:27" ht="240" customHeight="1" x14ac:dyDescent="0.25">
      <c r="A74" s="314" t="s">
        <v>55</v>
      </c>
      <c r="B74" s="329" t="s">
        <v>354</v>
      </c>
      <c r="C74" s="330"/>
      <c r="D74" s="304" t="s">
        <v>355</v>
      </c>
      <c r="E74" s="331" t="s">
        <v>292</v>
      </c>
      <c r="F74" s="331" t="s">
        <v>356</v>
      </c>
      <c r="G74" s="327">
        <v>43474</v>
      </c>
      <c r="H74" s="327">
        <v>43738</v>
      </c>
      <c r="I74" s="302">
        <v>150</v>
      </c>
      <c r="J74" s="311">
        <v>150</v>
      </c>
      <c r="K74" s="311">
        <v>0</v>
      </c>
      <c r="L74" s="311">
        <v>0</v>
      </c>
      <c r="M74" s="311">
        <v>1366.6</v>
      </c>
      <c r="N74" s="311">
        <v>1366.6</v>
      </c>
      <c r="O74" s="311">
        <v>0</v>
      </c>
      <c r="P74" s="311">
        <f>S74-J74-L74-N74</f>
        <v>0</v>
      </c>
      <c r="Q74" s="329"/>
      <c r="R74" s="100"/>
      <c r="S74" s="117">
        <v>1516.6</v>
      </c>
      <c r="T74" s="83"/>
      <c r="U74" s="83"/>
      <c r="V74" s="83"/>
      <c r="W74" s="121">
        <f t="shared" si="8"/>
        <v>1516.6</v>
      </c>
      <c r="X74" s="121">
        <f t="shared" si="9"/>
        <v>1516.6</v>
      </c>
      <c r="Y74" s="121">
        <f t="shared" si="10"/>
        <v>0</v>
      </c>
      <c r="Z74" s="83"/>
      <c r="AA74" s="83"/>
    </row>
    <row r="75" spans="1:27" ht="18.75" x14ac:dyDescent="0.25">
      <c r="A75" s="314"/>
      <c r="B75" s="305"/>
      <c r="C75" s="325"/>
      <c r="D75" s="305"/>
      <c r="E75" s="307"/>
      <c r="F75" s="307"/>
      <c r="G75" s="309"/>
      <c r="H75" s="307"/>
      <c r="I75" s="303"/>
      <c r="J75" s="303"/>
      <c r="K75" s="303"/>
      <c r="L75" s="303"/>
      <c r="M75" s="303"/>
      <c r="N75" s="303"/>
      <c r="O75" s="303"/>
      <c r="P75" s="303"/>
      <c r="Q75" s="305"/>
      <c r="R75" s="100"/>
      <c r="S75" s="117"/>
      <c r="T75" s="83"/>
      <c r="U75" s="83"/>
      <c r="V75" s="83"/>
      <c r="W75" s="121">
        <f t="shared" si="8"/>
        <v>0</v>
      </c>
      <c r="X75" s="121">
        <f t="shared" si="9"/>
        <v>0</v>
      </c>
      <c r="Y75" s="121">
        <f t="shared" si="10"/>
        <v>0</v>
      </c>
      <c r="Z75" s="83"/>
      <c r="AA75" s="83"/>
    </row>
    <row r="76" spans="1:27" ht="409.5" customHeight="1" x14ac:dyDescent="0.25">
      <c r="A76" s="328" t="s">
        <v>59</v>
      </c>
      <c r="B76" s="329" t="s">
        <v>357</v>
      </c>
      <c r="C76" s="330"/>
      <c r="D76" s="329" t="s">
        <v>358</v>
      </c>
      <c r="E76" s="331" t="s">
        <v>359</v>
      </c>
      <c r="F76" s="327">
        <v>43738</v>
      </c>
      <c r="G76" s="327">
        <v>43647</v>
      </c>
      <c r="H76" s="327">
        <v>43738</v>
      </c>
      <c r="I76" s="311">
        <v>0</v>
      </c>
      <c r="J76" s="311">
        <v>0</v>
      </c>
      <c r="K76" s="311">
        <v>0</v>
      </c>
      <c r="L76" s="311">
        <v>0</v>
      </c>
      <c r="M76" s="311">
        <v>1633.6</v>
      </c>
      <c r="N76" s="311">
        <v>1633.6</v>
      </c>
      <c r="O76" s="311">
        <v>0</v>
      </c>
      <c r="P76" s="311">
        <f>S76-J76-L76-N76</f>
        <v>0</v>
      </c>
      <c r="Q76" s="329"/>
      <c r="R76" s="100"/>
      <c r="S76" s="117">
        <v>1633.6</v>
      </c>
      <c r="T76" s="83"/>
      <c r="U76" s="83"/>
      <c r="V76" s="83"/>
      <c r="W76" s="121">
        <f t="shared" si="8"/>
        <v>1633.6</v>
      </c>
      <c r="X76" s="121">
        <f t="shared" si="9"/>
        <v>1633.6</v>
      </c>
      <c r="Y76" s="121">
        <f t="shared" si="10"/>
        <v>0</v>
      </c>
      <c r="Z76" s="83"/>
      <c r="AA76" s="83"/>
    </row>
    <row r="77" spans="1:27" ht="61.5" customHeight="1" x14ac:dyDescent="0.25">
      <c r="A77" s="313"/>
      <c r="B77" s="305"/>
      <c r="C77" s="325"/>
      <c r="D77" s="305"/>
      <c r="E77" s="307"/>
      <c r="F77" s="307"/>
      <c r="G77" s="309"/>
      <c r="H77" s="307"/>
      <c r="I77" s="303"/>
      <c r="J77" s="303"/>
      <c r="K77" s="303"/>
      <c r="L77" s="303"/>
      <c r="M77" s="303"/>
      <c r="N77" s="303"/>
      <c r="O77" s="303"/>
      <c r="P77" s="303"/>
      <c r="Q77" s="305"/>
      <c r="R77" s="100"/>
      <c r="S77" s="117"/>
      <c r="T77" s="83"/>
      <c r="U77" s="83"/>
      <c r="V77" s="83"/>
      <c r="W77" s="121">
        <f t="shared" si="8"/>
        <v>0</v>
      </c>
      <c r="X77" s="121">
        <f t="shared" si="9"/>
        <v>0</v>
      </c>
      <c r="Y77" s="121">
        <f t="shared" si="10"/>
        <v>0</v>
      </c>
      <c r="Z77" s="83"/>
      <c r="AA77" s="83"/>
    </row>
    <row r="78" spans="1:27" ht="318.75" x14ac:dyDescent="0.25">
      <c r="A78" s="110" t="s">
        <v>64</v>
      </c>
      <c r="B78" s="111" t="s">
        <v>360</v>
      </c>
      <c r="C78" s="112"/>
      <c r="D78" s="111" t="s">
        <v>361</v>
      </c>
      <c r="E78" s="120" t="s">
        <v>344</v>
      </c>
      <c r="F78" s="120" t="s">
        <v>362</v>
      </c>
      <c r="G78" s="119">
        <v>43556</v>
      </c>
      <c r="H78" s="119">
        <v>43646</v>
      </c>
      <c r="I78" s="115">
        <v>0</v>
      </c>
      <c r="J78" s="115">
        <v>0</v>
      </c>
      <c r="K78" s="115">
        <v>3462.9</v>
      </c>
      <c r="L78" s="115">
        <v>3462.9</v>
      </c>
      <c r="M78" s="115">
        <v>0</v>
      </c>
      <c r="N78" s="115">
        <v>0</v>
      </c>
      <c r="O78" s="156">
        <v>0</v>
      </c>
      <c r="P78" s="115">
        <f>S78-J78-L78-N78</f>
        <v>0</v>
      </c>
      <c r="Q78" s="111"/>
      <c r="R78" s="100"/>
      <c r="S78" s="117">
        <v>3462.9</v>
      </c>
      <c r="T78" s="83"/>
      <c r="U78" s="83"/>
      <c r="V78" s="83"/>
      <c r="W78" s="121">
        <f t="shared" si="8"/>
        <v>3462.9</v>
      </c>
      <c r="X78" s="121">
        <f t="shared" si="9"/>
        <v>3462.9</v>
      </c>
      <c r="Y78" s="121">
        <f t="shared" si="10"/>
        <v>0</v>
      </c>
      <c r="Z78" s="83"/>
      <c r="AA78" s="83"/>
    </row>
    <row r="79" spans="1:27" ht="261.75" customHeight="1" x14ac:dyDescent="0.25">
      <c r="A79" s="110" t="s">
        <v>140</v>
      </c>
      <c r="B79" s="111" t="s">
        <v>363</v>
      </c>
      <c r="C79" s="112"/>
      <c r="D79" s="111" t="s">
        <v>364</v>
      </c>
      <c r="E79" s="120" t="s">
        <v>359</v>
      </c>
      <c r="F79" s="119">
        <v>43738</v>
      </c>
      <c r="G79" s="119">
        <v>43647</v>
      </c>
      <c r="H79" s="119">
        <v>43738</v>
      </c>
      <c r="I79" s="115">
        <v>0</v>
      </c>
      <c r="J79" s="115">
        <v>0</v>
      </c>
      <c r="K79" s="115">
        <v>0</v>
      </c>
      <c r="L79" s="115">
        <v>0</v>
      </c>
      <c r="M79" s="115">
        <v>308.2</v>
      </c>
      <c r="N79" s="115">
        <v>308.2</v>
      </c>
      <c r="O79" s="156">
        <v>0</v>
      </c>
      <c r="P79" s="115">
        <f>S79-J79-L79-N79</f>
        <v>0</v>
      </c>
      <c r="Q79" s="111"/>
      <c r="R79" s="100"/>
      <c r="S79" s="117">
        <v>308.2</v>
      </c>
      <c r="T79" s="83"/>
      <c r="U79" s="83"/>
      <c r="V79" s="83"/>
      <c r="W79" s="121">
        <f t="shared" si="8"/>
        <v>308.2</v>
      </c>
      <c r="X79" s="121">
        <f t="shared" si="9"/>
        <v>308.2</v>
      </c>
      <c r="Y79" s="121">
        <f t="shared" si="10"/>
        <v>0</v>
      </c>
      <c r="Z79" s="83"/>
      <c r="AA79" s="83"/>
    </row>
    <row r="80" spans="1:27" ht="243" customHeight="1" x14ac:dyDescent="0.25">
      <c r="A80" s="146" t="s">
        <v>143</v>
      </c>
      <c r="B80" s="159" t="s">
        <v>365</v>
      </c>
      <c r="C80" s="148"/>
      <c r="D80" s="159" t="s">
        <v>361</v>
      </c>
      <c r="E80" s="149" t="s">
        <v>359</v>
      </c>
      <c r="F80" s="150">
        <v>43738</v>
      </c>
      <c r="G80" s="150">
        <v>43647</v>
      </c>
      <c r="H80" s="150">
        <v>43738</v>
      </c>
      <c r="I80" s="151">
        <v>0</v>
      </c>
      <c r="J80" s="151">
        <v>0</v>
      </c>
      <c r="K80" s="151">
        <v>0</v>
      </c>
      <c r="L80" s="151">
        <v>0</v>
      </c>
      <c r="M80" s="151">
        <v>700</v>
      </c>
      <c r="N80" s="151">
        <v>700</v>
      </c>
      <c r="O80" s="161">
        <v>0</v>
      </c>
      <c r="P80" s="151">
        <f>S80-J80-L80-N80</f>
        <v>0</v>
      </c>
      <c r="Q80" s="159"/>
      <c r="R80" s="100"/>
      <c r="S80" s="117">
        <v>700</v>
      </c>
      <c r="T80" s="83"/>
      <c r="U80" s="83"/>
      <c r="V80" s="83"/>
      <c r="W80" s="121">
        <f t="shared" si="8"/>
        <v>700</v>
      </c>
      <c r="X80" s="121">
        <f t="shared" si="9"/>
        <v>700</v>
      </c>
      <c r="Y80" s="121">
        <f t="shared" si="10"/>
        <v>0</v>
      </c>
      <c r="Z80" s="83"/>
      <c r="AA80" s="83"/>
    </row>
    <row r="81" spans="1:27" ht="195" customHeight="1" x14ac:dyDescent="0.25">
      <c r="A81" s="110" t="s">
        <v>145</v>
      </c>
      <c r="B81" s="111" t="s">
        <v>366</v>
      </c>
      <c r="C81" s="112"/>
      <c r="D81" s="159" t="s">
        <v>364</v>
      </c>
      <c r="E81" s="120" t="s">
        <v>292</v>
      </c>
      <c r="F81" s="120" t="s">
        <v>293</v>
      </c>
      <c r="G81" s="119">
        <v>43474</v>
      </c>
      <c r="H81" s="119">
        <v>43830</v>
      </c>
      <c r="I81" s="115">
        <v>2507</v>
      </c>
      <c r="J81" s="115">
        <v>2507.1</v>
      </c>
      <c r="K81" s="115">
        <v>4852.3999999999996</v>
      </c>
      <c r="L81" s="115">
        <v>4852.2999999999993</v>
      </c>
      <c r="M81" s="115">
        <v>3728.5</v>
      </c>
      <c r="N81" s="115">
        <v>3728.5400000000009</v>
      </c>
      <c r="O81" s="156">
        <v>3914.9</v>
      </c>
      <c r="P81" s="115">
        <f>S81-J81-L81-N81</f>
        <v>3914.4599999999991</v>
      </c>
      <c r="Q81" s="111" t="s">
        <v>502</v>
      </c>
      <c r="R81" s="100"/>
      <c r="S81" s="117">
        <v>15002.4</v>
      </c>
      <c r="T81" s="83"/>
      <c r="U81" s="83"/>
      <c r="V81" s="83"/>
      <c r="W81" s="121">
        <f t="shared" si="8"/>
        <v>15002.8</v>
      </c>
      <c r="X81" s="121">
        <f t="shared" si="9"/>
        <v>15002.4</v>
      </c>
      <c r="Y81" s="121">
        <f t="shared" si="10"/>
        <v>0.3999999999996362</v>
      </c>
      <c r="Z81" s="83"/>
      <c r="AA81" s="83"/>
    </row>
    <row r="82" spans="1:27" ht="365.25" customHeight="1" x14ac:dyDescent="0.25">
      <c r="A82" s="314" t="s">
        <v>147</v>
      </c>
      <c r="B82" s="329" t="s">
        <v>367</v>
      </c>
      <c r="C82" s="336"/>
      <c r="D82" s="329" t="s">
        <v>364</v>
      </c>
      <c r="E82" s="327" t="s">
        <v>292</v>
      </c>
      <c r="F82" s="327">
        <v>43830</v>
      </c>
      <c r="G82" s="327" t="s">
        <v>292</v>
      </c>
      <c r="H82" s="327">
        <v>43830</v>
      </c>
      <c r="I82" s="311">
        <v>100</v>
      </c>
      <c r="J82" s="311">
        <v>100</v>
      </c>
      <c r="K82" s="311">
        <v>0</v>
      </c>
      <c r="L82" s="311">
        <v>0</v>
      </c>
      <c r="M82" s="311">
        <v>900</v>
      </c>
      <c r="N82" s="311">
        <v>900</v>
      </c>
      <c r="O82" s="311">
        <v>250</v>
      </c>
      <c r="P82" s="311">
        <f>S82-J82-L82-N82</f>
        <v>0</v>
      </c>
      <c r="Q82" s="329" t="s">
        <v>508</v>
      </c>
      <c r="R82" s="100"/>
      <c r="S82" s="117">
        <v>1000</v>
      </c>
      <c r="T82" s="83"/>
      <c r="U82" s="83"/>
      <c r="V82" s="83"/>
      <c r="W82" s="121">
        <f t="shared" si="8"/>
        <v>1250</v>
      </c>
      <c r="X82" s="121">
        <f t="shared" si="9"/>
        <v>1000</v>
      </c>
      <c r="Y82" s="121">
        <f t="shared" si="10"/>
        <v>250</v>
      </c>
      <c r="Z82" s="83"/>
      <c r="AA82" s="83"/>
    </row>
    <row r="83" spans="1:27" ht="18.75" x14ac:dyDescent="0.25">
      <c r="A83" s="314"/>
      <c r="B83" s="305"/>
      <c r="C83" s="337"/>
      <c r="D83" s="305"/>
      <c r="E83" s="307"/>
      <c r="F83" s="307"/>
      <c r="G83" s="309"/>
      <c r="H83" s="307"/>
      <c r="I83" s="303"/>
      <c r="J83" s="303"/>
      <c r="K83" s="303"/>
      <c r="L83" s="303"/>
      <c r="M83" s="303"/>
      <c r="N83" s="303"/>
      <c r="O83" s="303"/>
      <c r="P83" s="303"/>
      <c r="Q83" s="305"/>
      <c r="R83" s="100"/>
      <c r="S83" s="117"/>
      <c r="T83" s="83"/>
      <c r="U83" s="83"/>
      <c r="V83" s="83"/>
      <c r="W83" s="121">
        <f t="shared" si="8"/>
        <v>0</v>
      </c>
      <c r="X83" s="121">
        <f t="shared" si="9"/>
        <v>0</v>
      </c>
      <c r="Y83" s="121">
        <f t="shared" si="10"/>
        <v>0</v>
      </c>
      <c r="Z83" s="83"/>
      <c r="AA83" s="83"/>
    </row>
    <row r="84" spans="1:27" ht="337.5" x14ac:dyDescent="0.25">
      <c r="A84" s="110" t="s">
        <v>149</v>
      </c>
      <c r="B84" s="111" t="s">
        <v>368</v>
      </c>
      <c r="C84" s="112">
        <v>1</v>
      </c>
      <c r="D84" s="111" t="s">
        <v>369</v>
      </c>
      <c r="E84" s="120" t="s">
        <v>292</v>
      </c>
      <c r="F84" s="120" t="s">
        <v>293</v>
      </c>
      <c r="G84" s="119">
        <v>43474</v>
      </c>
      <c r="H84" s="119">
        <v>43830</v>
      </c>
      <c r="I84" s="115">
        <v>400</v>
      </c>
      <c r="J84" s="115">
        <v>400</v>
      </c>
      <c r="K84" s="115">
        <v>300</v>
      </c>
      <c r="L84" s="115">
        <v>300</v>
      </c>
      <c r="M84" s="115">
        <v>5000</v>
      </c>
      <c r="N84" s="115">
        <v>5000</v>
      </c>
      <c r="O84" s="156">
        <v>340</v>
      </c>
      <c r="P84" s="115">
        <f>S84-J84-L84-N84</f>
        <v>340</v>
      </c>
      <c r="Q84" s="111"/>
      <c r="R84" s="100"/>
      <c r="S84" s="117">
        <v>6040</v>
      </c>
      <c r="T84" s="83"/>
      <c r="U84" s="83"/>
      <c r="V84" s="83"/>
      <c r="W84" s="121">
        <f t="shared" si="8"/>
        <v>6040</v>
      </c>
      <c r="X84" s="121">
        <f t="shared" si="9"/>
        <v>6040</v>
      </c>
      <c r="Y84" s="121">
        <f t="shared" si="10"/>
        <v>0</v>
      </c>
      <c r="Z84" s="83"/>
      <c r="AA84" s="83"/>
    </row>
    <row r="85" spans="1:27" ht="408.75" customHeight="1" x14ac:dyDescent="0.25">
      <c r="A85" s="314" t="s">
        <v>370</v>
      </c>
      <c r="B85" s="312" t="s">
        <v>371</v>
      </c>
      <c r="C85" s="322">
        <v>3</v>
      </c>
      <c r="D85" s="312" t="s">
        <v>372</v>
      </c>
      <c r="E85" s="320" t="s">
        <v>292</v>
      </c>
      <c r="F85" s="320" t="s">
        <v>362</v>
      </c>
      <c r="G85" s="319">
        <v>43474</v>
      </c>
      <c r="H85" s="319">
        <v>43646</v>
      </c>
      <c r="I85" s="321">
        <v>41591</v>
      </c>
      <c r="J85" s="321">
        <v>41591</v>
      </c>
      <c r="K85" s="321">
        <v>2200</v>
      </c>
      <c r="L85" s="321">
        <v>2200</v>
      </c>
      <c r="M85" s="321">
        <v>0</v>
      </c>
      <c r="N85" s="311">
        <v>0</v>
      </c>
      <c r="O85" s="321">
        <v>0</v>
      </c>
      <c r="P85" s="321">
        <f>S85-J85-L85-N85</f>
        <v>0</v>
      </c>
      <c r="Q85" s="312"/>
      <c r="R85" s="100"/>
      <c r="S85" s="117">
        <v>43791</v>
      </c>
      <c r="T85" s="83"/>
      <c r="U85" s="83"/>
      <c r="V85" s="83"/>
      <c r="W85" s="121">
        <f t="shared" si="8"/>
        <v>43791</v>
      </c>
      <c r="X85" s="121">
        <f t="shared" si="9"/>
        <v>43791</v>
      </c>
      <c r="Y85" s="121">
        <f t="shared" si="10"/>
        <v>0</v>
      </c>
      <c r="Z85" s="83"/>
      <c r="AA85" s="83"/>
    </row>
    <row r="86" spans="1:27" ht="62.25" customHeight="1" x14ac:dyDescent="0.25">
      <c r="A86" s="314"/>
      <c r="B86" s="312"/>
      <c r="C86" s="322"/>
      <c r="D86" s="312"/>
      <c r="E86" s="320"/>
      <c r="F86" s="320"/>
      <c r="G86" s="319"/>
      <c r="H86" s="320"/>
      <c r="I86" s="321"/>
      <c r="J86" s="321"/>
      <c r="K86" s="321"/>
      <c r="L86" s="321"/>
      <c r="M86" s="321"/>
      <c r="N86" s="303"/>
      <c r="O86" s="321"/>
      <c r="P86" s="321"/>
      <c r="Q86" s="312"/>
      <c r="R86" s="100"/>
      <c r="S86" s="117"/>
      <c r="T86" s="83"/>
      <c r="U86" s="83"/>
      <c r="V86" s="83"/>
      <c r="W86" s="121">
        <f t="shared" si="8"/>
        <v>0</v>
      </c>
      <c r="X86" s="121">
        <f t="shared" si="9"/>
        <v>0</v>
      </c>
      <c r="Y86" s="121">
        <f t="shared" si="10"/>
        <v>0</v>
      </c>
      <c r="Z86" s="83"/>
      <c r="AA86" s="83"/>
    </row>
    <row r="87" spans="1:27" ht="256.5" customHeight="1" x14ac:dyDescent="0.25">
      <c r="A87" s="110"/>
      <c r="B87" s="111" t="s">
        <v>373</v>
      </c>
      <c r="C87" s="112">
        <v>1</v>
      </c>
      <c r="D87" s="111" t="s">
        <v>374</v>
      </c>
      <c r="E87" s="120" t="s">
        <v>29</v>
      </c>
      <c r="F87" s="119">
        <v>43830</v>
      </c>
      <c r="G87" s="120" t="s">
        <v>29</v>
      </c>
      <c r="H87" s="119">
        <v>43830</v>
      </c>
      <c r="I87" s="115" t="s">
        <v>29</v>
      </c>
      <c r="J87" s="115" t="s">
        <v>29</v>
      </c>
      <c r="K87" s="115" t="s">
        <v>29</v>
      </c>
      <c r="L87" s="115" t="s">
        <v>29</v>
      </c>
      <c r="M87" s="115" t="s">
        <v>29</v>
      </c>
      <c r="N87" s="115" t="s">
        <v>29</v>
      </c>
      <c r="O87" s="115" t="s">
        <v>29</v>
      </c>
      <c r="P87" s="115" t="s">
        <v>29</v>
      </c>
      <c r="Q87" s="115" t="s">
        <v>29</v>
      </c>
      <c r="R87" s="100"/>
      <c r="S87" s="117"/>
      <c r="T87" s="83"/>
      <c r="U87" s="83"/>
      <c r="V87" s="83"/>
      <c r="W87" s="121" t="e">
        <f t="shared" si="8"/>
        <v>#VALUE!</v>
      </c>
      <c r="X87" s="121" t="e">
        <f t="shared" si="9"/>
        <v>#VALUE!</v>
      </c>
      <c r="Y87" s="121" t="e">
        <f t="shared" si="10"/>
        <v>#VALUE!</v>
      </c>
      <c r="Z87" s="83"/>
      <c r="AA87" s="83"/>
    </row>
    <row r="88" spans="1:27" ht="225" x14ac:dyDescent="0.25">
      <c r="A88" s="165"/>
      <c r="B88" s="118" t="s">
        <v>375</v>
      </c>
      <c r="C88" s="112" t="s">
        <v>29</v>
      </c>
      <c r="D88" s="111" t="s">
        <v>376</v>
      </c>
      <c r="E88" s="120" t="s">
        <v>29</v>
      </c>
      <c r="F88" s="119">
        <v>43830</v>
      </c>
      <c r="G88" s="120" t="s">
        <v>29</v>
      </c>
      <c r="H88" s="119">
        <v>43830</v>
      </c>
      <c r="I88" s="115" t="s">
        <v>29</v>
      </c>
      <c r="J88" s="115" t="s">
        <v>29</v>
      </c>
      <c r="K88" s="115" t="s">
        <v>29</v>
      </c>
      <c r="L88" s="115" t="s">
        <v>29</v>
      </c>
      <c r="M88" s="115" t="s">
        <v>29</v>
      </c>
      <c r="N88" s="115" t="s">
        <v>29</v>
      </c>
      <c r="O88" s="115" t="s">
        <v>29</v>
      </c>
      <c r="P88" s="115" t="s">
        <v>29</v>
      </c>
      <c r="Q88" s="115" t="s">
        <v>29</v>
      </c>
      <c r="R88" s="100"/>
      <c r="S88" s="117"/>
      <c r="T88" s="83"/>
      <c r="U88" s="83"/>
      <c r="V88" s="83"/>
      <c r="W88" s="121" t="e">
        <f t="shared" si="8"/>
        <v>#VALUE!</v>
      </c>
      <c r="X88" s="121" t="e">
        <f t="shared" si="9"/>
        <v>#VALUE!</v>
      </c>
      <c r="Y88" s="121" t="e">
        <f t="shared" si="10"/>
        <v>#VALUE!</v>
      </c>
      <c r="Z88" s="83"/>
      <c r="AA88" s="83"/>
    </row>
    <row r="89" spans="1:27" ht="199.5" customHeight="1" x14ac:dyDescent="0.25">
      <c r="A89" s="110"/>
      <c r="B89" s="111" t="s">
        <v>377</v>
      </c>
      <c r="C89" s="112" t="s">
        <v>29</v>
      </c>
      <c r="D89" s="111" t="s">
        <v>378</v>
      </c>
      <c r="E89" s="120" t="s">
        <v>29</v>
      </c>
      <c r="F89" s="119">
        <v>43830</v>
      </c>
      <c r="G89" s="120" t="s">
        <v>29</v>
      </c>
      <c r="H89" s="119">
        <v>43830</v>
      </c>
      <c r="I89" s="115" t="s">
        <v>29</v>
      </c>
      <c r="J89" s="115" t="s">
        <v>29</v>
      </c>
      <c r="K89" s="115" t="s">
        <v>29</v>
      </c>
      <c r="L89" s="115" t="s">
        <v>29</v>
      </c>
      <c r="M89" s="115" t="s">
        <v>29</v>
      </c>
      <c r="N89" s="115" t="s">
        <v>29</v>
      </c>
      <c r="O89" s="115" t="s">
        <v>29</v>
      </c>
      <c r="P89" s="115" t="s">
        <v>29</v>
      </c>
      <c r="Q89" s="115" t="s">
        <v>29</v>
      </c>
      <c r="R89" s="100"/>
      <c r="S89" s="117"/>
      <c r="T89" s="83"/>
      <c r="U89" s="83"/>
      <c r="V89" s="83"/>
      <c r="W89" s="121" t="e">
        <f t="shared" si="8"/>
        <v>#VALUE!</v>
      </c>
      <c r="X89" s="121" t="e">
        <f t="shared" si="9"/>
        <v>#VALUE!</v>
      </c>
      <c r="Y89" s="121" t="e">
        <f t="shared" si="10"/>
        <v>#VALUE!</v>
      </c>
      <c r="Z89" s="83"/>
      <c r="AA89" s="83"/>
    </row>
    <row r="90" spans="1:27" ht="300.75" customHeight="1" x14ac:dyDescent="0.25">
      <c r="A90" s="110"/>
      <c r="B90" s="111" t="s">
        <v>379</v>
      </c>
      <c r="C90" s="112" t="s">
        <v>29</v>
      </c>
      <c r="D90" s="111" t="s">
        <v>364</v>
      </c>
      <c r="E90" s="120" t="s">
        <v>29</v>
      </c>
      <c r="F90" s="119">
        <v>43830</v>
      </c>
      <c r="G90" s="120" t="s">
        <v>29</v>
      </c>
      <c r="H90" s="119">
        <v>43830</v>
      </c>
      <c r="I90" s="115" t="s">
        <v>29</v>
      </c>
      <c r="J90" s="115" t="s">
        <v>29</v>
      </c>
      <c r="K90" s="115" t="s">
        <v>29</v>
      </c>
      <c r="L90" s="115" t="s">
        <v>29</v>
      </c>
      <c r="M90" s="115" t="s">
        <v>29</v>
      </c>
      <c r="N90" s="115" t="s">
        <v>29</v>
      </c>
      <c r="O90" s="115" t="s">
        <v>29</v>
      </c>
      <c r="P90" s="115" t="s">
        <v>29</v>
      </c>
      <c r="Q90" s="115" t="s">
        <v>29</v>
      </c>
      <c r="R90" s="100"/>
      <c r="S90" s="117"/>
      <c r="T90" s="83"/>
      <c r="U90" s="83"/>
      <c r="V90" s="83"/>
      <c r="W90" s="121" t="e">
        <f t="shared" si="8"/>
        <v>#VALUE!</v>
      </c>
      <c r="X90" s="121" t="e">
        <f t="shared" si="9"/>
        <v>#VALUE!</v>
      </c>
      <c r="Y90" s="121" t="e">
        <f t="shared" si="10"/>
        <v>#VALUE!</v>
      </c>
      <c r="Z90" s="83"/>
      <c r="AA90" s="83"/>
    </row>
    <row r="91" spans="1:27" ht="33" customHeight="1" x14ac:dyDescent="0.25">
      <c r="A91" s="122" t="s">
        <v>380</v>
      </c>
      <c r="B91" s="333" t="s">
        <v>381</v>
      </c>
      <c r="C91" s="334"/>
      <c r="D91" s="334"/>
      <c r="E91" s="334"/>
      <c r="F91" s="334"/>
      <c r="G91" s="334"/>
      <c r="H91" s="335"/>
      <c r="I91" s="123">
        <f t="shared" ref="I91:N91" si="11">I93+I95+I103+I105+I106+I108+I109+I112+I110+I113+I114+I115+I116+I117+I120+I122+I124+I126+I127+I129+I131+I133+I135+I118</f>
        <v>4303973</v>
      </c>
      <c r="J91" s="123">
        <f t="shared" si="11"/>
        <v>4304102.2999999989</v>
      </c>
      <c r="K91" s="123">
        <f t="shared" si="11"/>
        <v>4682277.5</v>
      </c>
      <c r="L91" s="123">
        <f t="shared" si="11"/>
        <v>4687410.6800000006</v>
      </c>
      <c r="M91" s="123">
        <f t="shared" si="11"/>
        <v>4583060.6000000006</v>
      </c>
      <c r="N91" s="123">
        <f t="shared" si="11"/>
        <v>4737101.2200000007</v>
      </c>
      <c r="O91" s="167">
        <f>O93+O95+O103+O105+O106+O108+O109+O112+O110+O113+O114+O115+O116+O117+O120+O122+O124+O126+O127+O129+O131+O133+O135+O118+O119</f>
        <v>5160814.5999999996</v>
      </c>
      <c r="P91" s="167">
        <f>P93+P95+P103+P105+P106+P108+P109+P112+P110+P113+P114+P115+P116+P117+P120+P122+P124+P126+P127+P129+P131+P133+P135+P118+P119</f>
        <v>4985403.1999999993</v>
      </c>
      <c r="Q91" s="115" t="s">
        <v>29</v>
      </c>
      <c r="R91" s="100"/>
      <c r="S91" s="117">
        <f>I91+K91+M91+O91</f>
        <v>18730125.700000003</v>
      </c>
      <c r="T91" s="228">
        <f>J91+L91+N91+P91</f>
        <v>18714017.399999999</v>
      </c>
      <c r="U91" s="125"/>
      <c r="V91" s="125"/>
      <c r="W91" s="121">
        <f t="shared" ref="W91:W118" si="12">I91+K91+M91+O91</f>
        <v>18730125.700000003</v>
      </c>
      <c r="X91" s="121">
        <f>J91+L91+N91+P91</f>
        <v>18714017.399999999</v>
      </c>
      <c r="Y91" s="121">
        <f t="shared" si="10"/>
        <v>16108.30000000447</v>
      </c>
      <c r="Z91" s="125"/>
      <c r="AA91" s="125"/>
    </row>
    <row r="92" spans="1:27" ht="240" customHeight="1" x14ac:dyDescent="0.25">
      <c r="A92" s="110" t="s">
        <v>117</v>
      </c>
      <c r="B92" s="126" t="s">
        <v>382</v>
      </c>
      <c r="C92" s="118"/>
      <c r="D92" s="112" t="s">
        <v>29</v>
      </c>
      <c r="E92" s="127"/>
      <c r="F92" s="127"/>
      <c r="G92" s="127"/>
      <c r="H92" s="127"/>
      <c r="I92" s="115"/>
      <c r="J92" s="115"/>
      <c r="K92" s="115"/>
      <c r="L92" s="115"/>
      <c r="M92" s="115"/>
      <c r="N92" s="115"/>
      <c r="O92" s="115"/>
      <c r="P92" s="115"/>
      <c r="Q92" s="111"/>
      <c r="R92" s="100"/>
      <c r="S92" s="117"/>
      <c r="T92" s="83"/>
      <c r="U92" s="83"/>
      <c r="V92" s="83"/>
      <c r="W92" s="121">
        <f t="shared" si="12"/>
        <v>0</v>
      </c>
      <c r="X92" s="121">
        <f t="shared" ref="X92:X119" si="13">J92+L92+N92+P92</f>
        <v>0</v>
      </c>
      <c r="Y92" s="121">
        <f t="shared" si="10"/>
        <v>0</v>
      </c>
      <c r="Z92" s="83"/>
      <c r="AA92" s="83"/>
    </row>
    <row r="93" spans="1:27" ht="258.75" customHeight="1" x14ac:dyDescent="0.25">
      <c r="A93" s="110" t="s">
        <v>39</v>
      </c>
      <c r="B93" s="111" t="s">
        <v>383</v>
      </c>
      <c r="C93" s="112"/>
      <c r="D93" s="111" t="s">
        <v>384</v>
      </c>
      <c r="E93" s="120" t="s">
        <v>292</v>
      </c>
      <c r="F93" s="120" t="s">
        <v>293</v>
      </c>
      <c r="G93" s="119">
        <v>43474</v>
      </c>
      <c r="H93" s="119">
        <v>43830</v>
      </c>
      <c r="I93" s="115">
        <f>I94</f>
        <v>416397.6</v>
      </c>
      <c r="J93" s="115">
        <v>416397.6</v>
      </c>
      <c r="K93" s="115">
        <v>572640.60000000009</v>
      </c>
      <c r="L93" s="115">
        <v>573816.70000000007</v>
      </c>
      <c r="M93" s="115">
        <v>575069.30000000005</v>
      </c>
      <c r="N93" s="115">
        <v>584683.80000000005</v>
      </c>
      <c r="O93" s="115">
        <v>781391.3</v>
      </c>
      <c r="P93" s="115">
        <f>P94</f>
        <v>768581.79999999958</v>
      </c>
      <c r="Q93" s="111"/>
      <c r="R93" s="100"/>
      <c r="S93" s="117"/>
      <c r="T93" s="83"/>
      <c r="U93" s="83"/>
      <c r="V93" s="83"/>
      <c r="W93" s="121">
        <f t="shared" si="12"/>
        <v>2345498.7999999998</v>
      </c>
      <c r="X93" s="121">
        <f t="shared" si="13"/>
        <v>2343479.8999999994</v>
      </c>
      <c r="Y93" s="121">
        <f t="shared" si="10"/>
        <v>2018.9000000003725</v>
      </c>
      <c r="Z93" s="83"/>
      <c r="AA93" s="83"/>
    </row>
    <row r="94" spans="1:27" ht="281.25" x14ac:dyDescent="0.25">
      <c r="A94" s="112" t="s">
        <v>120</v>
      </c>
      <c r="B94" s="111" t="s">
        <v>125</v>
      </c>
      <c r="C94" s="112"/>
      <c r="D94" s="112" t="s">
        <v>29</v>
      </c>
      <c r="E94" s="119">
        <v>43474</v>
      </c>
      <c r="F94" s="119">
        <v>43830</v>
      </c>
      <c r="G94" s="119">
        <v>43474</v>
      </c>
      <c r="H94" s="119">
        <v>43830</v>
      </c>
      <c r="I94" s="115">
        <v>416397.6</v>
      </c>
      <c r="J94" s="115">
        <v>416397.6</v>
      </c>
      <c r="K94" s="115">
        <v>572640.60000000009</v>
      </c>
      <c r="L94" s="115">
        <v>573816.70000000007</v>
      </c>
      <c r="M94" s="115">
        <v>575069.30000000005</v>
      </c>
      <c r="N94" s="115">
        <v>584683.80000000005</v>
      </c>
      <c r="O94" s="115">
        <v>781391.3</v>
      </c>
      <c r="P94" s="115">
        <f>S94-J94-L94-N94</f>
        <v>768581.79999999958</v>
      </c>
      <c r="Q94" s="111" t="s">
        <v>517</v>
      </c>
      <c r="R94" s="100"/>
      <c r="S94" s="117">
        <v>2343479.9</v>
      </c>
      <c r="T94" s="83"/>
      <c r="U94" s="83"/>
      <c r="V94" s="83"/>
      <c r="W94" s="121">
        <f t="shared" si="12"/>
        <v>2345498.7999999998</v>
      </c>
      <c r="X94" s="121">
        <f t="shared" si="13"/>
        <v>2343479.8999999994</v>
      </c>
      <c r="Y94" s="121">
        <f t="shared" si="10"/>
        <v>2018.9000000003725</v>
      </c>
      <c r="Z94" s="83"/>
      <c r="AA94" s="83"/>
    </row>
    <row r="95" spans="1:27" ht="270" customHeight="1" x14ac:dyDescent="0.25">
      <c r="A95" s="314" t="s">
        <v>42</v>
      </c>
      <c r="B95" s="329" t="s">
        <v>385</v>
      </c>
      <c r="C95" s="330"/>
      <c r="D95" s="329" t="s">
        <v>386</v>
      </c>
      <c r="E95" s="327">
        <v>43474</v>
      </c>
      <c r="F95" s="331" t="s">
        <v>293</v>
      </c>
      <c r="G95" s="327">
        <v>43474</v>
      </c>
      <c r="H95" s="327">
        <v>43830</v>
      </c>
      <c r="I95" s="311">
        <f>I97+I98</f>
        <v>61987.1</v>
      </c>
      <c r="J95" s="311">
        <v>61987.1</v>
      </c>
      <c r="K95" s="311">
        <v>91617.5</v>
      </c>
      <c r="L95" s="311">
        <v>91635.999999999971</v>
      </c>
      <c r="M95" s="311">
        <v>92684.1</v>
      </c>
      <c r="N95" s="311">
        <v>92847.700000000012</v>
      </c>
      <c r="O95" s="311">
        <v>64268.2</v>
      </c>
      <c r="P95" s="311">
        <f>P97+P98</f>
        <v>61197.699999999968</v>
      </c>
      <c r="Q95" s="329"/>
      <c r="R95" s="100"/>
      <c r="S95" s="117"/>
      <c r="T95" s="83"/>
      <c r="U95" s="83"/>
      <c r="V95" s="83"/>
      <c r="W95" s="121">
        <f t="shared" si="12"/>
        <v>310556.90000000002</v>
      </c>
      <c r="X95" s="121">
        <f t="shared" si="13"/>
        <v>307668.49999999994</v>
      </c>
      <c r="Y95" s="121">
        <f t="shared" si="10"/>
        <v>2888.4000000000815</v>
      </c>
      <c r="Z95" s="83"/>
      <c r="AA95" s="83"/>
    </row>
    <row r="96" spans="1:27" ht="258.75" customHeight="1" x14ac:dyDescent="0.25">
      <c r="A96" s="314"/>
      <c r="B96" s="305"/>
      <c r="C96" s="325"/>
      <c r="D96" s="305"/>
      <c r="E96" s="307"/>
      <c r="F96" s="307"/>
      <c r="G96" s="307"/>
      <c r="H96" s="307"/>
      <c r="I96" s="303"/>
      <c r="J96" s="303"/>
      <c r="K96" s="303"/>
      <c r="L96" s="303"/>
      <c r="M96" s="303"/>
      <c r="N96" s="303"/>
      <c r="O96" s="303"/>
      <c r="P96" s="303"/>
      <c r="Q96" s="305"/>
      <c r="R96" s="100"/>
      <c r="S96" s="117"/>
      <c r="T96" s="83"/>
      <c r="U96" s="83"/>
      <c r="V96" s="83"/>
      <c r="W96" s="121">
        <f t="shared" si="12"/>
        <v>0</v>
      </c>
      <c r="X96" s="121">
        <f t="shared" si="13"/>
        <v>0</v>
      </c>
      <c r="Y96" s="121">
        <f t="shared" si="10"/>
        <v>0</v>
      </c>
      <c r="Z96" s="83"/>
      <c r="AA96" s="83"/>
    </row>
    <row r="97" spans="1:27" ht="225" x14ac:dyDescent="0.25">
      <c r="A97" s="110" t="s">
        <v>160</v>
      </c>
      <c r="B97" s="111" t="s">
        <v>125</v>
      </c>
      <c r="C97" s="112"/>
      <c r="D97" s="112" t="s">
        <v>29</v>
      </c>
      <c r="E97" s="120" t="s">
        <v>292</v>
      </c>
      <c r="F97" s="120" t="s">
        <v>293</v>
      </c>
      <c r="G97" s="119">
        <v>43474</v>
      </c>
      <c r="H97" s="119">
        <v>43830</v>
      </c>
      <c r="I97" s="115">
        <v>15164.6</v>
      </c>
      <c r="J97" s="115">
        <v>15164.6</v>
      </c>
      <c r="K97" s="115">
        <v>23592.100000000006</v>
      </c>
      <c r="L97" s="115">
        <v>23610.6</v>
      </c>
      <c r="M97" s="115">
        <v>17931.400000000001</v>
      </c>
      <c r="N97" s="115">
        <v>18095</v>
      </c>
      <c r="O97" s="115">
        <v>33264.5</v>
      </c>
      <c r="P97" s="115">
        <f>S97-J97-L97-N97</f>
        <v>32918.499999999993</v>
      </c>
      <c r="Q97" s="111" t="s">
        <v>468</v>
      </c>
      <c r="R97" s="100"/>
      <c r="S97" s="117">
        <v>89788.7</v>
      </c>
      <c r="T97" s="83"/>
      <c r="U97" s="83"/>
      <c r="V97" s="83"/>
      <c r="W97" s="121">
        <f t="shared" si="12"/>
        <v>89952.6</v>
      </c>
      <c r="X97" s="121">
        <f t="shared" si="13"/>
        <v>89788.699999999983</v>
      </c>
      <c r="Y97" s="121">
        <f t="shared" si="10"/>
        <v>163.90000000002328</v>
      </c>
      <c r="Z97" s="83"/>
      <c r="AA97" s="83"/>
    </row>
    <row r="98" spans="1:27" ht="83.25" customHeight="1" x14ac:dyDescent="0.25">
      <c r="A98" s="110" t="s">
        <v>161</v>
      </c>
      <c r="B98" s="111" t="s">
        <v>162</v>
      </c>
      <c r="C98" s="112"/>
      <c r="D98" s="112" t="s">
        <v>29</v>
      </c>
      <c r="E98" s="120" t="s">
        <v>292</v>
      </c>
      <c r="F98" s="120" t="s">
        <v>293</v>
      </c>
      <c r="G98" s="120" t="s">
        <v>292</v>
      </c>
      <c r="H98" s="119">
        <v>43830</v>
      </c>
      <c r="I98" s="115">
        <f>I99+I100+I101</f>
        <v>46822.5</v>
      </c>
      <c r="J98" s="115">
        <v>46822.5</v>
      </c>
      <c r="K98" s="115">
        <v>68025.399999999994</v>
      </c>
      <c r="L98" s="115">
        <v>68025.399999999994</v>
      </c>
      <c r="M98" s="115">
        <v>74752.7</v>
      </c>
      <c r="N98" s="115">
        <v>74752.700000000012</v>
      </c>
      <c r="O98" s="115">
        <v>31003.7</v>
      </c>
      <c r="P98" s="115">
        <f>P99+P100+P101</f>
        <v>28279.199999999975</v>
      </c>
      <c r="Q98" s="111"/>
      <c r="R98" s="100"/>
      <c r="S98" s="117"/>
      <c r="T98" s="83"/>
      <c r="U98" s="83"/>
      <c r="V98" s="83"/>
      <c r="W98" s="121">
        <f t="shared" si="12"/>
        <v>220604.3</v>
      </c>
      <c r="X98" s="121">
        <f t="shared" si="13"/>
        <v>217879.8</v>
      </c>
      <c r="Y98" s="121">
        <f t="shared" si="10"/>
        <v>2724.5</v>
      </c>
      <c r="Z98" s="83"/>
      <c r="AA98" s="83"/>
    </row>
    <row r="99" spans="1:27" ht="300" x14ac:dyDescent="0.25">
      <c r="A99" s="110" t="s">
        <v>163</v>
      </c>
      <c r="B99" s="130" t="s">
        <v>130</v>
      </c>
      <c r="C99" s="129"/>
      <c r="D99" s="129" t="s">
        <v>29</v>
      </c>
      <c r="E99" s="131" t="s">
        <v>292</v>
      </c>
      <c r="F99" s="131" t="s">
        <v>293</v>
      </c>
      <c r="G99" s="131" t="s">
        <v>292</v>
      </c>
      <c r="H99" s="132">
        <v>43830</v>
      </c>
      <c r="I99" s="134">
        <v>36596.800000000003</v>
      </c>
      <c r="J99" s="134">
        <v>36596.800000000003</v>
      </c>
      <c r="K99" s="134">
        <v>57961.899999999994</v>
      </c>
      <c r="L99" s="134">
        <v>57961.899999999994</v>
      </c>
      <c r="M99" s="134">
        <v>63151.4</v>
      </c>
      <c r="N99" s="134">
        <v>63151.400000000009</v>
      </c>
      <c r="O99" s="160">
        <v>29639.8</v>
      </c>
      <c r="P99" s="115">
        <f>S99-J99-L99-N99</f>
        <v>26915.299999999974</v>
      </c>
      <c r="Q99" s="130" t="s">
        <v>516</v>
      </c>
      <c r="R99" s="100"/>
      <c r="S99" s="117">
        <v>184625.4</v>
      </c>
      <c r="T99" s="83"/>
      <c r="U99" s="83"/>
      <c r="V99" s="83"/>
      <c r="W99" s="121">
        <f t="shared" si="12"/>
        <v>187349.9</v>
      </c>
      <c r="X99" s="121">
        <f t="shared" si="13"/>
        <v>184625.39999999997</v>
      </c>
      <c r="Y99" s="121">
        <f t="shared" si="10"/>
        <v>2724.5000000000291</v>
      </c>
      <c r="Z99" s="83"/>
      <c r="AA99" s="83"/>
    </row>
    <row r="100" spans="1:27" ht="48.75" customHeight="1" x14ac:dyDescent="0.25">
      <c r="A100" s="110" t="s">
        <v>164</v>
      </c>
      <c r="B100" s="111" t="s">
        <v>132</v>
      </c>
      <c r="C100" s="112"/>
      <c r="D100" s="112" t="s">
        <v>29</v>
      </c>
      <c r="E100" s="120" t="s">
        <v>292</v>
      </c>
      <c r="F100" s="120" t="s">
        <v>293</v>
      </c>
      <c r="G100" s="120" t="s">
        <v>292</v>
      </c>
      <c r="H100" s="119">
        <v>43830</v>
      </c>
      <c r="I100" s="115">
        <v>10000</v>
      </c>
      <c r="J100" s="115">
        <v>10000</v>
      </c>
      <c r="K100" s="115">
        <v>9750</v>
      </c>
      <c r="L100" s="115">
        <v>9750</v>
      </c>
      <c r="M100" s="115">
        <v>11250</v>
      </c>
      <c r="N100" s="115">
        <v>11250</v>
      </c>
      <c r="O100" s="156">
        <v>1000</v>
      </c>
      <c r="P100" s="134">
        <f>S100-J100-L100-N100</f>
        <v>1000</v>
      </c>
      <c r="Q100" s="111"/>
      <c r="R100" s="100"/>
      <c r="S100" s="117">
        <v>32000</v>
      </c>
      <c r="T100" s="83"/>
      <c r="U100" s="83"/>
      <c r="V100" s="83"/>
      <c r="W100" s="121">
        <f t="shared" si="12"/>
        <v>32000</v>
      </c>
      <c r="X100" s="121">
        <f t="shared" si="13"/>
        <v>32000</v>
      </c>
      <c r="Y100" s="121">
        <f t="shared" si="10"/>
        <v>0</v>
      </c>
      <c r="Z100" s="83"/>
      <c r="AA100" s="83"/>
    </row>
    <row r="101" spans="1:27" ht="90" customHeight="1" x14ac:dyDescent="0.25">
      <c r="A101" s="141" t="s">
        <v>165</v>
      </c>
      <c r="B101" s="329" t="s">
        <v>387</v>
      </c>
      <c r="C101" s="330"/>
      <c r="D101" s="330" t="s">
        <v>29</v>
      </c>
      <c r="E101" s="331" t="s">
        <v>292</v>
      </c>
      <c r="F101" s="331" t="s">
        <v>293</v>
      </c>
      <c r="G101" s="327" t="s">
        <v>292</v>
      </c>
      <c r="H101" s="327">
        <v>43830</v>
      </c>
      <c r="I101" s="311">
        <f>ROUND(225.7,1)</f>
        <v>225.7</v>
      </c>
      <c r="J101" s="311">
        <v>225.7</v>
      </c>
      <c r="K101" s="311">
        <v>313.50000000000006</v>
      </c>
      <c r="L101" s="311">
        <v>313.50000000000006</v>
      </c>
      <c r="M101" s="311">
        <v>351.3</v>
      </c>
      <c r="N101" s="311">
        <v>351.29999999999995</v>
      </c>
      <c r="O101" s="311">
        <v>363.9</v>
      </c>
      <c r="P101" s="311">
        <f>S101-J101-L101-N101</f>
        <v>363.90000000000009</v>
      </c>
      <c r="Q101" s="329"/>
      <c r="R101" s="100"/>
      <c r="S101" s="117">
        <v>1254.4000000000001</v>
      </c>
      <c r="T101" s="83"/>
      <c r="U101" s="83"/>
      <c r="V101" s="83"/>
      <c r="W101" s="121">
        <f t="shared" si="12"/>
        <v>1254.4000000000001</v>
      </c>
      <c r="X101" s="121">
        <f t="shared" si="13"/>
        <v>1254.4000000000001</v>
      </c>
      <c r="Y101" s="121">
        <f t="shared" si="10"/>
        <v>0</v>
      </c>
      <c r="Z101" s="83"/>
      <c r="AA101" s="83"/>
    </row>
    <row r="102" spans="1:27" ht="408.75" customHeight="1" x14ac:dyDescent="0.25">
      <c r="A102" s="146"/>
      <c r="B102" s="332"/>
      <c r="C102" s="325"/>
      <c r="D102" s="325"/>
      <c r="E102" s="307"/>
      <c r="F102" s="307"/>
      <c r="G102" s="309"/>
      <c r="H102" s="307"/>
      <c r="I102" s="303"/>
      <c r="J102" s="303"/>
      <c r="K102" s="303"/>
      <c r="L102" s="303"/>
      <c r="M102" s="303"/>
      <c r="N102" s="303"/>
      <c r="O102" s="303"/>
      <c r="P102" s="303"/>
      <c r="Q102" s="305"/>
      <c r="R102" s="100"/>
      <c r="S102" s="117"/>
      <c r="T102" s="83"/>
      <c r="U102" s="83"/>
      <c r="V102" s="83"/>
      <c r="W102" s="121">
        <f t="shared" si="12"/>
        <v>0</v>
      </c>
      <c r="X102" s="121">
        <f t="shared" si="13"/>
        <v>0</v>
      </c>
      <c r="Y102" s="121">
        <f t="shared" si="10"/>
        <v>0</v>
      </c>
      <c r="Z102" s="83"/>
      <c r="AA102" s="83"/>
    </row>
    <row r="103" spans="1:27" ht="356.25" x14ac:dyDescent="0.25">
      <c r="A103" s="141" t="s">
        <v>122</v>
      </c>
      <c r="B103" s="152" t="s">
        <v>388</v>
      </c>
      <c r="C103" s="152"/>
      <c r="D103" s="152" t="s">
        <v>389</v>
      </c>
      <c r="E103" s="113" t="s">
        <v>292</v>
      </c>
      <c r="F103" s="113" t="s">
        <v>293</v>
      </c>
      <c r="G103" s="114">
        <v>43474</v>
      </c>
      <c r="H103" s="114">
        <v>43830</v>
      </c>
      <c r="I103" s="142">
        <v>92480.3</v>
      </c>
      <c r="J103" s="142">
        <v>92480.3</v>
      </c>
      <c r="K103" s="142">
        <v>89999.999999999985</v>
      </c>
      <c r="L103" s="142">
        <v>89999.999999999985</v>
      </c>
      <c r="M103" s="142">
        <v>89999.9</v>
      </c>
      <c r="N103" s="142">
        <v>90000</v>
      </c>
      <c r="O103" s="142">
        <v>18000.099999999999</v>
      </c>
      <c r="P103" s="142">
        <f>S103-J103-L103-N103</f>
        <v>18000.000000000015</v>
      </c>
      <c r="Q103" s="152"/>
      <c r="R103" s="100"/>
      <c r="S103" s="117">
        <v>290480.3</v>
      </c>
      <c r="T103" s="83"/>
      <c r="U103" s="83"/>
      <c r="V103" s="83"/>
      <c r="W103" s="121">
        <f t="shared" si="12"/>
        <v>290480.29999999993</v>
      </c>
      <c r="X103" s="121">
        <f t="shared" si="13"/>
        <v>290480.3</v>
      </c>
      <c r="Y103" s="121">
        <f t="shared" si="10"/>
        <v>0</v>
      </c>
      <c r="Z103" s="83"/>
      <c r="AA103" s="83"/>
    </row>
    <row r="104" spans="1:27" ht="239.25" customHeight="1" x14ac:dyDescent="0.25">
      <c r="A104" s="153"/>
      <c r="B104" s="153" t="s">
        <v>390</v>
      </c>
      <c r="C104" s="153"/>
      <c r="D104" s="153"/>
      <c r="E104" s="153"/>
      <c r="F104" s="153"/>
      <c r="G104" s="153"/>
      <c r="H104" s="153"/>
      <c r="I104" s="153"/>
      <c r="J104" s="153"/>
      <c r="K104" s="153"/>
      <c r="L104" s="153"/>
      <c r="M104" s="153"/>
      <c r="N104" s="153"/>
      <c r="O104" s="153"/>
      <c r="P104" s="153"/>
      <c r="Q104" s="153"/>
      <c r="R104" s="100"/>
      <c r="S104" s="117"/>
      <c r="T104" s="83"/>
      <c r="U104" s="83"/>
      <c r="V104" s="83"/>
      <c r="W104" s="121">
        <f t="shared" si="12"/>
        <v>0</v>
      </c>
      <c r="X104" s="121">
        <f t="shared" si="13"/>
        <v>0</v>
      </c>
      <c r="Y104" s="121">
        <f t="shared" si="10"/>
        <v>0</v>
      </c>
      <c r="Z104" s="83"/>
      <c r="AA104" s="83"/>
    </row>
    <row r="105" spans="1:27" ht="318.75" x14ac:dyDescent="0.25">
      <c r="A105" s="146" t="s">
        <v>44</v>
      </c>
      <c r="B105" s="159" t="s">
        <v>391</v>
      </c>
      <c r="C105" s="148"/>
      <c r="D105" s="159" t="s">
        <v>392</v>
      </c>
      <c r="E105" s="150">
        <v>43474</v>
      </c>
      <c r="F105" s="149" t="s">
        <v>293</v>
      </c>
      <c r="G105" s="150">
        <v>43474</v>
      </c>
      <c r="H105" s="150">
        <v>43830</v>
      </c>
      <c r="I105" s="151">
        <v>238701.7</v>
      </c>
      <c r="J105" s="151">
        <v>238700.5</v>
      </c>
      <c r="K105" s="151">
        <v>240029.8</v>
      </c>
      <c r="L105" s="151">
        <v>240091.5</v>
      </c>
      <c r="M105" s="151">
        <v>235728.7</v>
      </c>
      <c r="N105" s="151">
        <v>236328.69999999995</v>
      </c>
      <c r="O105" s="161">
        <v>250197</v>
      </c>
      <c r="P105" s="151">
        <f>S105-J105-L105-N105</f>
        <v>239795.30000000005</v>
      </c>
      <c r="Q105" s="159" t="s">
        <v>510</v>
      </c>
      <c r="R105" s="100"/>
      <c r="S105" s="117">
        <v>954916</v>
      </c>
      <c r="T105" s="83"/>
      <c r="U105" s="83"/>
      <c r="V105" s="83"/>
      <c r="W105" s="121">
        <f t="shared" si="12"/>
        <v>964657.2</v>
      </c>
      <c r="X105" s="121">
        <f t="shared" si="13"/>
        <v>954916</v>
      </c>
      <c r="Y105" s="121">
        <f t="shared" si="10"/>
        <v>9741.1999999999534</v>
      </c>
      <c r="Z105" s="83"/>
      <c r="AA105" s="83"/>
    </row>
    <row r="106" spans="1:27" ht="408.75" customHeight="1" x14ac:dyDescent="0.25">
      <c r="A106" s="328" t="s">
        <v>47</v>
      </c>
      <c r="B106" s="329" t="s">
        <v>393</v>
      </c>
      <c r="C106" s="330"/>
      <c r="D106" s="329" t="s">
        <v>394</v>
      </c>
      <c r="E106" s="327">
        <v>43474</v>
      </c>
      <c r="F106" s="331" t="s">
        <v>293</v>
      </c>
      <c r="G106" s="327">
        <v>43474</v>
      </c>
      <c r="H106" s="327">
        <v>43830</v>
      </c>
      <c r="I106" s="311">
        <v>36323.1</v>
      </c>
      <c r="J106" s="311">
        <v>36322.5</v>
      </c>
      <c r="K106" s="311">
        <v>35889.500000000007</v>
      </c>
      <c r="L106" s="311">
        <v>35890.699999999997</v>
      </c>
      <c r="M106" s="311">
        <v>34509.599999999999</v>
      </c>
      <c r="N106" s="311">
        <v>34611.800000000003</v>
      </c>
      <c r="O106" s="311">
        <v>52509.4</v>
      </c>
      <c r="P106" s="311">
        <f>S106-J106-L106-N106</f>
        <v>33683.899999999994</v>
      </c>
      <c r="Q106" s="329" t="s">
        <v>445</v>
      </c>
      <c r="R106" s="100"/>
      <c r="S106" s="117">
        <v>140508.9</v>
      </c>
      <c r="T106" s="83"/>
      <c r="U106" s="83"/>
      <c r="V106" s="83"/>
      <c r="W106" s="121">
        <f t="shared" si="12"/>
        <v>159231.6</v>
      </c>
      <c r="X106" s="121">
        <f t="shared" si="13"/>
        <v>140508.9</v>
      </c>
      <c r="Y106" s="121">
        <f t="shared" si="10"/>
        <v>18722.700000000012</v>
      </c>
      <c r="Z106" s="83"/>
      <c r="AA106" s="83"/>
    </row>
    <row r="107" spans="1:27" ht="137.25" customHeight="1" x14ac:dyDescent="0.25">
      <c r="A107" s="313"/>
      <c r="B107" s="305"/>
      <c r="C107" s="325"/>
      <c r="D107" s="305"/>
      <c r="E107" s="309"/>
      <c r="F107" s="307"/>
      <c r="G107" s="309"/>
      <c r="H107" s="307"/>
      <c r="I107" s="303"/>
      <c r="J107" s="303"/>
      <c r="K107" s="303"/>
      <c r="L107" s="303"/>
      <c r="M107" s="303"/>
      <c r="N107" s="303"/>
      <c r="O107" s="303"/>
      <c r="P107" s="303"/>
      <c r="Q107" s="305"/>
      <c r="R107" s="100"/>
      <c r="S107" s="117"/>
      <c r="T107" s="83"/>
      <c r="U107" s="83"/>
      <c r="V107" s="83"/>
      <c r="W107" s="121">
        <f t="shared" si="12"/>
        <v>0</v>
      </c>
      <c r="X107" s="121">
        <f t="shared" si="13"/>
        <v>0</v>
      </c>
      <c r="Y107" s="121">
        <f t="shared" si="10"/>
        <v>0</v>
      </c>
      <c r="Z107" s="83"/>
      <c r="AA107" s="83"/>
    </row>
    <row r="108" spans="1:27" ht="409.5" x14ac:dyDescent="0.25">
      <c r="A108" s="133" t="s">
        <v>53</v>
      </c>
      <c r="B108" s="130" t="s">
        <v>395</v>
      </c>
      <c r="C108" s="129"/>
      <c r="D108" s="130" t="s">
        <v>394</v>
      </c>
      <c r="E108" s="131" t="s">
        <v>292</v>
      </c>
      <c r="F108" s="131" t="s">
        <v>293</v>
      </c>
      <c r="G108" s="132">
        <v>43474</v>
      </c>
      <c r="H108" s="132">
        <v>43830</v>
      </c>
      <c r="I108" s="134">
        <v>5951.1</v>
      </c>
      <c r="J108" s="134">
        <v>5951.1</v>
      </c>
      <c r="K108" s="134">
        <v>5878</v>
      </c>
      <c r="L108" s="134">
        <v>5905.6999999999989</v>
      </c>
      <c r="M108" s="134">
        <v>4398.6000000000004</v>
      </c>
      <c r="N108" s="134">
        <v>4418.6000000000004</v>
      </c>
      <c r="O108" s="160">
        <v>7943.8</v>
      </c>
      <c r="P108" s="134">
        <f>S108-J108-L108-N108</f>
        <v>4720.8999999999996</v>
      </c>
      <c r="Q108" s="130" t="s">
        <v>446</v>
      </c>
      <c r="R108" s="100"/>
      <c r="S108" s="117">
        <v>20996.3</v>
      </c>
      <c r="T108" s="83"/>
      <c r="U108" s="83"/>
      <c r="V108" s="83"/>
      <c r="W108" s="121">
        <f t="shared" si="12"/>
        <v>24171.5</v>
      </c>
      <c r="X108" s="121">
        <f t="shared" si="13"/>
        <v>20996.3</v>
      </c>
      <c r="Y108" s="121">
        <f t="shared" si="10"/>
        <v>3175.2000000000007</v>
      </c>
      <c r="Z108" s="83"/>
      <c r="AA108" s="83"/>
    </row>
    <row r="109" spans="1:27" ht="408.75" customHeight="1" x14ac:dyDescent="0.25">
      <c r="A109" s="225" t="s">
        <v>170</v>
      </c>
      <c r="B109" s="223" t="s">
        <v>396</v>
      </c>
      <c r="C109" s="226"/>
      <c r="D109" s="223" t="s">
        <v>394</v>
      </c>
      <c r="E109" s="227" t="s">
        <v>325</v>
      </c>
      <c r="F109" s="227" t="s">
        <v>293</v>
      </c>
      <c r="G109" s="224">
        <v>43474</v>
      </c>
      <c r="H109" s="224">
        <v>43830</v>
      </c>
      <c r="I109" s="216">
        <v>784951.8</v>
      </c>
      <c r="J109" s="216">
        <v>784942.2</v>
      </c>
      <c r="K109" s="216">
        <v>781188.59999999986</v>
      </c>
      <c r="L109" s="216">
        <v>782983</v>
      </c>
      <c r="M109" s="216">
        <v>773742.2</v>
      </c>
      <c r="N109" s="216">
        <v>778770.00000000023</v>
      </c>
      <c r="O109" s="216">
        <v>796917.3</v>
      </c>
      <c r="P109" s="216">
        <f>S109-J109-L109-N109</f>
        <v>788778.40000000014</v>
      </c>
      <c r="Q109" s="223" t="s">
        <v>465</v>
      </c>
      <c r="R109" s="100"/>
      <c r="S109" s="117">
        <v>3135473.6</v>
      </c>
      <c r="T109" s="83"/>
      <c r="U109" s="83"/>
      <c r="V109" s="83"/>
      <c r="W109" s="121">
        <f t="shared" si="12"/>
        <v>3136799.8999999994</v>
      </c>
      <c r="X109" s="121">
        <f t="shared" si="13"/>
        <v>3135473.6000000006</v>
      </c>
      <c r="Y109" s="121">
        <f t="shared" si="10"/>
        <v>1326.2999999988824</v>
      </c>
      <c r="Z109" s="83"/>
      <c r="AA109" s="83"/>
    </row>
    <row r="110" spans="1:27" ht="408.75" customHeight="1" x14ac:dyDescent="0.25">
      <c r="A110" s="328" t="s">
        <v>172</v>
      </c>
      <c r="B110" s="329" t="s">
        <v>397</v>
      </c>
      <c r="C110" s="330">
        <v>3</v>
      </c>
      <c r="D110" s="329" t="s">
        <v>394</v>
      </c>
      <c r="E110" s="327">
        <v>43474</v>
      </c>
      <c r="F110" s="331" t="s">
        <v>293</v>
      </c>
      <c r="G110" s="327">
        <v>43474</v>
      </c>
      <c r="H110" s="327">
        <v>43830</v>
      </c>
      <c r="I110" s="311">
        <v>900103.6</v>
      </c>
      <c r="J110" s="311">
        <v>900103.6</v>
      </c>
      <c r="K110" s="311">
        <v>897100.29999999993</v>
      </c>
      <c r="L110" s="311">
        <v>897147.53999999992</v>
      </c>
      <c r="M110" s="311">
        <v>875643.4</v>
      </c>
      <c r="N110" s="311">
        <v>876787.06000000029</v>
      </c>
      <c r="O110" s="311">
        <v>934171.1</v>
      </c>
      <c r="P110" s="311">
        <f>S110-J110-L110-N110</f>
        <v>891978.59999999939</v>
      </c>
      <c r="Q110" s="329" t="s">
        <v>514</v>
      </c>
      <c r="R110" s="100"/>
      <c r="S110" s="117">
        <v>3566016.8</v>
      </c>
      <c r="T110" s="83"/>
      <c r="U110" s="83"/>
      <c r="V110" s="83"/>
      <c r="W110" s="121">
        <f t="shared" si="12"/>
        <v>3607018.4</v>
      </c>
      <c r="X110" s="121">
        <f t="shared" si="13"/>
        <v>3566016.8</v>
      </c>
      <c r="Y110" s="121">
        <f t="shared" si="10"/>
        <v>41001.600000000093</v>
      </c>
      <c r="Z110" s="83"/>
      <c r="AA110" s="83"/>
    </row>
    <row r="111" spans="1:27" ht="409.5" customHeight="1" x14ac:dyDescent="0.25">
      <c r="A111" s="313"/>
      <c r="B111" s="305"/>
      <c r="C111" s="325"/>
      <c r="D111" s="305"/>
      <c r="E111" s="309"/>
      <c r="F111" s="307"/>
      <c r="G111" s="309"/>
      <c r="H111" s="307"/>
      <c r="I111" s="303"/>
      <c r="J111" s="303"/>
      <c r="K111" s="303"/>
      <c r="L111" s="303"/>
      <c r="M111" s="303"/>
      <c r="N111" s="303"/>
      <c r="O111" s="303"/>
      <c r="P111" s="303"/>
      <c r="Q111" s="305"/>
      <c r="R111" s="100"/>
      <c r="S111" s="117"/>
      <c r="T111" s="83"/>
      <c r="U111" s="83"/>
      <c r="V111" s="83"/>
      <c r="W111" s="121">
        <f t="shared" si="12"/>
        <v>0</v>
      </c>
      <c r="X111" s="121">
        <f t="shared" si="13"/>
        <v>0</v>
      </c>
      <c r="Y111" s="121">
        <f t="shared" si="10"/>
        <v>0</v>
      </c>
      <c r="Z111" s="83"/>
      <c r="AA111" s="83"/>
    </row>
    <row r="112" spans="1:27" ht="300" x14ac:dyDescent="0.25">
      <c r="A112" s="110" t="s">
        <v>173</v>
      </c>
      <c r="B112" s="159" t="s">
        <v>461</v>
      </c>
      <c r="C112" s="148">
        <v>3</v>
      </c>
      <c r="D112" s="159" t="s">
        <v>394</v>
      </c>
      <c r="E112" s="120" t="s">
        <v>292</v>
      </c>
      <c r="F112" s="120" t="s">
        <v>293</v>
      </c>
      <c r="G112" s="119">
        <v>43474</v>
      </c>
      <c r="H112" s="119">
        <v>43830</v>
      </c>
      <c r="I112" s="151">
        <v>477730.3</v>
      </c>
      <c r="J112" s="151">
        <v>477730.3</v>
      </c>
      <c r="K112" s="151">
        <v>579677.59999999986</v>
      </c>
      <c r="L112" s="151">
        <v>580381.5</v>
      </c>
      <c r="M112" s="151">
        <v>612008.69999999995</v>
      </c>
      <c r="N112" s="151">
        <v>616285.5</v>
      </c>
      <c r="O112" s="161">
        <v>452409.59999999998</v>
      </c>
      <c r="P112" s="151">
        <f>S112-J112-L112-N112</f>
        <v>644798.09999999986</v>
      </c>
      <c r="Q112" s="111" t="s">
        <v>507</v>
      </c>
      <c r="R112" s="100"/>
      <c r="S112" s="117">
        <v>2319195.4</v>
      </c>
      <c r="T112" s="83"/>
      <c r="U112" s="83"/>
      <c r="V112" s="83"/>
      <c r="W112" s="121">
        <f t="shared" si="12"/>
        <v>2121826.1999999997</v>
      </c>
      <c r="X112" s="121">
        <f t="shared" si="13"/>
        <v>2319195.4</v>
      </c>
      <c r="Y112" s="121">
        <f t="shared" si="10"/>
        <v>-197369.20000000019</v>
      </c>
      <c r="Z112" s="83"/>
      <c r="AA112" s="83"/>
    </row>
    <row r="113" spans="1:27" ht="221.25" customHeight="1" x14ac:dyDescent="0.25">
      <c r="A113" s="110" t="s">
        <v>175</v>
      </c>
      <c r="B113" s="111" t="s">
        <v>176</v>
      </c>
      <c r="C113" s="112"/>
      <c r="D113" s="111" t="s">
        <v>398</v>
      </c>
      <c r="E113" s="120" t="s">
        <v>344</v>
      </c>
      <c r="F113" s="119">
        <v>43646</v>
      </c>
      <c r="G113" s="119">
        <v>43556</v>
      </c>
      <c r="H113" s="119">
        <v>43646</v>
      </c>
      <c r="I113" s="115">
        <v>0</v>
      </c>
      <c r="J113" s="115">
        <v>0</v>
      </c>
      <c r="K113" s="115">
        <v>216</v>
      </c>
      <c r="L113" s="115">
        <v>190</v>
      </c>
      <c r="M113" s="115">
        <v>0</v>
      </c>
      <c r="N113" s="115">
        <v>0</v>
      </c>
      <c r="O113" s="156">
        <v>0</v>
      </c>
      <c r="P113" s="115">
        <f>S113-J113-L113-N113</f>
        <v>0</v>
      </c>
      <c r="Q113" s="111" t="s">
        <v>504</v>
      </c>
      <c r="R113" s="100"/>
      <c r="S113" s="117">
        <v>190</v>
      </c>
      <c r="T113" s="83"/>
      <c r="U113" s="83"/>
      <c r="V113" s="83"/>
      <c r="W113" s="121">
        <f t="shared" si="12"/>
        <v>216</v>
      </c>
      <c r="X113" s="121">
        <f t="shared" si="13"/>
        <v>190</v>
      </c>
      <c r="Y113" s="121">
        <f t="shared" si="10"/>
        <v>26</v>
      </c>
      <c r="Z113" s="83"/>
      <c r="AA113" s="83"/>
    </row>
    <row r="114" spans="1:27" ht="216" customHeight="1" x14ac:dyDescent="0.25">
      <c r="A114" s="110" t="s">
        <v>55</v>
      </c>
      <c r="B114" s="111" t="s">
        <v>178</v>
      </c>
      <c r="C114" s="112"/>
      <c r="D114" s="111" t="s">
        <v>398</v>
      </c>
      <c r="E114" s="119">
        <v>43556</v>
      </c>
      <c r="F114" s="119">
        <v>43738</v>
      </c>
      <c r="G114" s="119">
        <v>43556</v>
      </c>
      <c r="H114" s="119">
        <v>43738</v>
      </c>
      <c r="I114" s="115">
        <v>0</v>
      </c>
      <c r="J114" s="115">
        <v>0</v>
      </c>
      <c r="K114" s="115">
        <v>455</v>
      </c>
      <c r="L114" s="115">
        <v>455</v>
      </c>
      <c r="M114" s="115">
        <v>32.5</v>
      </c>
      <c r="N114" s="115">
        <v>32.5</v>
      </c>
      <c r="O114" s="156">
        <v>0</v>
      </c>
      <c r="P114" s="115">
        <v>0</v>
      </c>
      <c r="Q114" s="111"/>
      <c r="R114" s="100"/>
      <c r="S114" s="117">
        <v>487.5</v>
      </c>
      <c r="T114" s="83"/>
      <c r="U114" s="83"/>
      <c r="V114" s="83"/>
      <c r="W114" s="121">
        <f t="shared" si="12"/>
        <v>487.5</v>
      </c>
      <c r="X114" s="121">
        <f t="shared" si="13"/>
        <v>487.5</v>
      </c>
      <c r="Y114" s="121">
        <f t="shared" si="10"/>
        <v>0</v>
      </c>
      <c r="Z114" s="83"/>
      <c r="AA114" s="83"/>
    </row>
    <row r="115" spans="1:27" ht="236.25" customHeight="1" x14ac:dyDescent="0.25">
      <c r="A115" s="110" t="s">
        <v>59</v>
      </c>
      <c r="B115" s="159" t="s">
        <v>179</v>
      </c>
      <c r="C115" s="148"/>
      <c r="D115" s="159" t="s">
        <v>399</v>
      </c>
      <c r="E115" s="131" t="s">
        <v>292</v>
      </c>
      <c r="F115" s="131" t="s">
        <v>293</v>
      </c>
      <c r="G115" s="132">
        <v>43474</v>
      </c>
      <c r="H115" s="132">
        <v>43830</v>
      </c>
      <c r="I115" s="151">
        <v>14800</v>
      </c>
      <c r="J115" s="151">
        <v>14800</v>
      </c>
      <c r="K115" s="151">
        <v>19800</v>
      </c>
      <c r="L115" s="151">
        <v>19800</v>
      </c>
      <c r="M115" s="151">
        <v>16500</v>
      </c>
      <c r="N115" s="151">
        <v>20900</v>
      </c>
      <c r="O115" s="161">
        <v>24923.5</v>
      </c>
      <c r="P115" s="151">
        <f>S115-J115-L115-N115</f>
        <v>20400</v>
      </c>
      <c r="Q115" s="159" t="s">
        <v>447</v>
      </c>
      <c r="R115" s="100"/>
      <c r="S115" s="117">
        <v>75900</v>
      </c>
      <c r="T115" s="83"/>
      <c r="U115" s="83"/>
      <c r="V115" s="83"/>
      <c r="W115" s="121">
        <f t="shared" si="12"/>
        <v>76023.5</v>
      </c>
      <c r="X115" s="121">
        <f t="shared" si="13"/>
        <v>75900</v>
      </c>
      <c r="Y115" s="121">
        <f t="shared" ref="Y115:Y141" si="14">W115-X115</f>
        <v>123.5</v>
      </c>
      <c r="Z115" s="83"/>
      <c r="AA115" s="83"/>
    </row>
    <row r="116" spans="1:27" ht="301.5" customHeight="1" x14ac:dyDescent="0.25">
      <c r="A116" s="110" t="s">
        <v>64</v>
      </c>
      <c r="B116" s="111" t="s">
        <v>400</v>
      </c>
      <c r="C116" s="112"/>
      <c r="D116" s="111" t="s">
        <v>394</v>
      </c>
      <c r="E116" s="113" t="s">
        <v>292</v>
      </c>
      <c r="F116" s="113" t="s">
        <v>293</v>
      </c>
      <c r="G116" s="114">
        <v>43474</v>
      </c>
      <c r="H116" s="114">
        <v>43830</v>
      </c>
      <c r="I116" s="115">
        <v>306525.2</v>
      </c>
      <c r="J116" s="115">
        <v>306525.2</v>
      </c>
      <c r="K116" s="115">
        <v>313419.39999999997</v>
      </c>
      <c r="L116" s="115">
        <v>313420.03999999998</v>
      </c>
      <c r="M116" s="115">
        <v>311997.3</v>
      </c>
      <c r="N116" s="115">
        <v>312166.45999999996</v>
      </c>
      <c r="O116" s="156">
        <v>335041.3</v>
      </c>
      <c r="P116" s="115">
        <f>S116-J116-L116-N116</f>
        <v>323225.90000000014</v>
      </c>
      <c r="Q116" s="111" t="s">
        <v>448</v>
      </c>
      <c r="R116" s="100"/>
      <c r="S116" s="117">
        <v>1255337.6000000001</v>
      </c>
      <c r="T116" s="83"/>
      <c r="U116" s="83"/>
      <c r="V116" s="83"/>
      <c r="W116" s="121">
        <f t="shared" si="12"/>
        <v>1266983.2</v>
      </c>
      <c r="X116" s="121">
        <f t="shared" si="13"/>
        <v>1255337.6000000001</v>
      </c>
      <c r="Y116" s="121">
        <f t="shared" si="14"/>
        <v>11645.59999999986</v>
      </c>
      <c r="Z116" s="83"/>
      <c r="AA116" s="83"/>
    </row>
    <row r="117" spans="1:27" ht="227.25" customHeight="1" x14ac:dyDescent="0.25">
      <c r="A117" s="110" t="s">
        <v>140</v>
      </c>
      <c r="B117" s="111" t="s">
        <v>181</v>
      </c>
      <c r="C117" s="112"/>
      <c r="D117" s="111" t="s">
        <v>401</v>
      </c>
      <c r="E117" s="120" t="s">
        <v>292</v>
      </c>
      <c r="F117" s="120" t="s">
        <v>293</v>
      </c>
      <c r="G117" s="119">
        <v>43474</v>
      </c>
      <c r="H117" s="119">
        <v>43830</v>
      </c>
      <c r="I117" s="115">
        <v>9810.1</v>
      </c>
      <c r="J117" s="115">
        <v>9810.1</v>
      </c>
      <c r="K117" s="115">
        <v>7621.1</v>
      </c>
      <c r="L117" s="115">
        <v>7621.1</v>
      </c>
      <c r="M117" s="115">
        <v>8801.6</v>
      </c>
      <c r="N117" s="115">
        <v>9022.5999999999985</v>
      </c>
      <c r="O117" s="115">
        <v>9860.2999999999993</v>
      </c>
      <c r="P117" s="115">
        <f>S117-J117-L117-N117</f>
        <v>9635.7000000000044</v>
      </c>
      <c r="Q117" s="111" t="s">
        <v>505</v>
      </c>
      <c r="R117" s="100"/>
      <c r="S117" s="117">
        <v>36089.5</v>
      </c>
      <c r="T117" s="83"/>
      <c r="U117" s="83"/>
      <c r="V117" s="83"/>
      <c r="W117" s="121">
        <f t="shared" si="12"/>
        <v>36093.100000000006</v>
      </c>
      <c r="X117" s="121">
        <f t="shared" si="13"/>
        <v>36089.5</v>
      </c>
      <c r="Y117" s="121">
        <f t="shared" si="14"/>
        <v>3.6000000000058208</v>
      </c>
      <c r="Z117" s="83"/>
      <c r="AA117" s="83"/>
    </row>
    <row r="118" spans="1:27" ht="301.5" customHeight="1" x14ac:dyDescent="0.25">
      <c r="A118" s="110" t="s">
        <v>145</v>
      </c>
      <c r="B118" s="111" t="s">
        <v>402</v>
      </c>
      <c r="C118" s="112">
        <v>3</v>
      </c>
      <c r="D118" s="111" t="s">
        <v>403</v>
      </c>
      <c r="E118" s="120" t="s">
        <v>292</v>
      </c>
      <c r="F118" s="120" t="s">
        <v>293</v>
      </c>
      <c r="G118" s="119">
        <v>43474</v>
      </c>
      <c r="H118" s="119">
        <v>43830</v>
      </c>
      <c r="I118" s="115">
        <v>82773.8</v>
      </c>
      <c r="J118" s="115">
        <v>82670.7</v>
      </c>
      <c r="K118" s="115">
        <v>91267.999999999985</v>
      </c>
      <c r="L118" s="115">
        <v>92345.099999999991</v>
      </c>
      <c r="M118" s="115">
        <v>116601.4</v>
      </c>
      <c r="N118" s="115">
        <v>119712.20000000001</v>
      </c>
      <c r="O118" s="156">
        <v>144057</v>
      </c>
      <c r="P118" s="115">
        <f>S118-J118-L118-N118</f>
        <v>124398.20000000001</v>
      </c>
      <c r="Q118" s="111" t="s">
        <v>506</v>
      </c>
      <c r="R118" s="100"/>
      <c r="S118" s="117">
        <v>419126.2</v>
      </c>
      <c r="T118" s="83"/>
      <c r="U118" s="83"/>
      <c r="V118" s="83"/>
      <c r="W118" s="121">
        <f t="shared" si="12"/>
        <v>434700.19999999995</v>
      </c>
      <c r="X118" s="121">
        <f t="shared" si="13"/>
        <v>419126.2</v>
      </c>
      <c r="Y118" s="121">
        <f t="shared" si="14"/>
        <v>15573.999999999942</v>
      </c>
      <c r="Z118" s="83"/>
      <c r="AA118" s="83"/>
    </row>
    <row r="119" spans="1:27" ht="77.25" customHeight="1" x14ac:dyDescent="0.25">
      <c r="A119" s="110" t="s">
        <v>147</v>
      </c>
      <c r="B119" s="126" t="s">
        <v>404</v>
      </c>
      <c r="C119" s="112"/>
      <c r="D119" s="111" t="s">
        <v>405</v>
      </c>
      <c r="E119" s="119">
        <v>43739</v>
      </c>
      <c r="F119" s="119">
        <v>43830</v>
      </c>
      <c r="G119" s="119">
        <v>43739</v>
      </c>
      <c r="H119" s="119">
        <v>43830</v>
      </c>
      <c r="I119" s="115">
        <v>0</v>
      </c>
      <c r="J119" s="115">
        <v>0</v>
      </c>
      <c r="K119" s="115">
        <v>0</v>
      </c>
      <c r="L119" s="115">
        <v>0</v>
      </c>
      <c r="M119" s="115">
        <v>0</v>
      </c>
      <c r="N119" s="115">
        <v>0</v>
      </c>
      <c r="O119" s="156">
        <v>1975</v>
      </c>
      <c r="P119" s="115">
        <v>1975</v>
      </c>
      <c r="Q119" s="111"/>
      <c r="R119" s="100"/>
      <c r="S119" s="117"/>
      <c r="T119" s="83"/>
      <c r="U119" s="83"/>
      <c r="V119" s="83"/>
      <c r="W119" s="121">
        <f t="shared" ref="W119:W137" si="15">I119+K119+M119+O119</f>
        <v>1975</v>
      </c>
      <c r="X119" s="121">
        <f t="shared" si="13"/>
        <v>1975</v>
      </c>
      <c r="Y119" s="121">
        <f t="shared" si="14"/>
        <v>0</v>
      </c>
      <c r="Z119" s="83"/>
      <c r="AA119" s="83"/>
    </row>
    <row r="120" spans="1:27" ht="408.75" customHeight="1" x14ac:dyDescent="0.25">
      <c r="A120" s="328" t="s">
        <v>67</v>
      </c>
      <c r="B120" s="329" t="s">
        <v>406</v>
      </c>
      <c r="C120" s="330"/>
      <c r="D120" s="329" t="s">
        <v>407</v>
      </c>
      <c r="E120" s="331" t="s">
        <v>292</v>
      </c>
      <c r="F120" s="331" t="s">
        <v>293</v>
      </c>
      <c r="G120" s="327">
        <v>43474</v>
      </c>
      <c r="H120" s="327">
        <v>43830</v>
      </c>
      <c r="I120" s="311">
        <v>469339.4</v>
      </c>
      <c r="J120" s="311">
        <v>469438.9</v>
      </c>
      <c r="K120" s="311">
        <v>459427.69999999995</v>
      </c>
      <c r="L120" s="311">
        <v>459328.19999999995</v>
      </c>
      <c r="M120" s="311">
        <v>366023.6</v>
      </c>
      <c r="N120" s="311">
        <v>462131.00000000012</v>
      </c>
      <c r="O120" s="311">
        <v>595146.1</v>
      </c>
      <c r="P120" s="311">
        <f>S120-J120-L120-N120</f>
        <v>454970.79999999993</v>
      </c>
      <c r="Q120" s="329" t="s">
        <v>467</v>
      </c>
      <c r="R120" s="100"/>
      <c r="S120" s="117">
        <v>1845868.9</v>
      </c>
      <c r="T120" s="83"/>
      <c r="U120" s="83"/>
      <c r="V120" s="83"/>
      <c r="W120" s="121">
        <f t="shared" si="15"/>
        <v>1889936.7999999998</v>
      </c>
      <c r="X120" s="121">
        <f t="shared" ref="X120:X137" si="16">J120+L120+N120+P120</f>
        <v>1845868.9</v>
      </c>
      <c r="Y120" s="121">
        <f t="shared" si="14"/>
        <v>44067.899999999907</v>
      </c>
      <c r="Z120" s="83"/>
      <c r="AA120" s="83"/>
    </row>
    <row r="121" spans="1:27" ht="201" customHeight="1" x14ac:dyDescent="0.25">
      <c r="A121" s="313"/>
      <c r="B121" s="305"/>
      <c r="C121" s="325"/>
      <c r="D121" s="305"/>
      <c r="E121" s="307"/>
      <c r="F121" s="307"/>
      <c r="G121" s="309"/>
      <c r="H121" s="307"/>
      <c r="I121" s="303"/>
      <c r="J121" s="303"/>
      <c r="K121" s="303"/>
      <c r="L121" s="303"/>
      <c r="M121" s="303"/>
      <c r="N121" s="303"/>
      <c r="O121" s="303"/>
      <c r="P121" s="303"/>
      <c r="Q121" s="305"/>
      <c r="R121" s="100"/>
      <c r="S121" s="117"/>
      <c r="T121" s="83"/>
      <c r="U121" s="83"/>
      <c r="V121" s="83"/>
      <c r="W121" s="121">
        <f t="shared" si="15"/>
        <v>0</v>
      </c>
      <c r="X121" s="121">
        <f t="shared" si="16"/>
        <v>0</v>
      </c>
      <c r="Y121" s="121">
        <f t="shared" si="14"/>
        <v>0</v>
      </c>
      <c r="Z121" s="83"/>
      <c r="AA121" s="83"/>
    </row>
    <row r="122" spans="1:27" ht="209.25" customHeight="1" x14ac:dyDescent="0.25">
      <c r="A122" s="141" t="s">
        <v>70</v>
      </c>
      <c r="B122" s="152" t="s">
        <v>408</v>
      </c>
      <c r="C122" s="152"/>
      <c r="D122" s="152" t="s">
        <v>409</v>
      </c>
      <c r="E122" s="113" t="s">
        <v>292</v>
      </c>
      <c r="F122" s="113" t="s">
        <v>293</v>
      </c>
      <c r="G122" s="114">
        <v>43474</v>
      </c>
      <c r="H122" s="114">
        <v>43830</v>
      </c>
      <c r="I122" s="142">
        <v>316361.59999999998</v>
      </c>
      <c r="J122" s="142">
        <v>316361.59999999998</v>
      </c>
      <c r="K122" s="142">
        <v>385706</v>
      </c>
      <c r="L122" s="142">
        <v>385706</v>
      </c>
      <c r="M122" s="142">
        <v>363556.6</v>
      </c>
      <c r="N122" s="142">
        <v>386124.9</v>
      </c>
      <c r="O122" s="142">
        <v>514897.3</v>
      </c>
      <c r="P122" s="142">
        <f>S122-J122-L122-N122</f>
        <v>442119.80000000016</v>
      </c>
      <c r="Q122" s="152" t="s">
        <v>476</v>
      </c>
      <c r="R122" s="100"/>
      <c r="S122" s="117">
        <v>1530312.3</v>
      </c>
      <c r="T122" s="83"/>
      <c r="U122" s="83"/>
      <c r="V122" s="83"/>
      <c r="W122" s="121">
        <f t="shared" si="15"/>
        <v>1580521.5</v>
      </c>
      <c r="X122" s="121">
        <f t="shared" si="16"/>
        <v>1530312.3000000003</v>
      </c>
      <c r="Y122" s="121">
        <f t="shared" si="14"/>
        <v>50209.199999999721</v>
      </c>
      <c r="Z122" s="83"/>
      <c r="AA122" s="83"/>
    </row>
    <row r="123" spans="1:27" ht="307.5" customHeight="1" x14ac:dyDescent="0.25">
      <c r="A123" s="146"/>
      <c r="B123" s="168" t="s">
        <v>410</v>
      </c>
      <c r="C123" s="146"/>
      <c r="D123" s="146"/>
      <c r="E123" s="146"/>
      <c r="F123" s="146"/>
      <c r="G123" s="146"/>
      <c r="H123" s="146"/>
      <c r="I123" s="146"/>
      <c r="J123" s="146"/>
      <c r="K123" s="146"/>
      <c r="L123" s="146"/>
      <c r="M123" s="146"/>
      <c r="N123" s="146"/>
      <c r="O123" s="146"/>
      <c r="P123" s="146"/>
      <c r="Q123" s="146"/>
      <c r="R123" s="100"/>
      <c r="S123" s="117"/>
      <c r="T123" s="83"/>
      <c r="U123" s="83"/>
      <c r="V123" s="83"/>
      <c r="W123" s="121">
        <f t="shared" si="15"/>
        <v>0</v>
      </c>
      <c r="X123" s="121">
        <f t="shared" si="16"/>
        <v>0</v>
      </c>
      <c r="Y123" s="121">
        <f t="shared" si="14"/>
        <v>0</v>
      </c>
      <c r="Z123" s="83"/>
      <c r="AA123" s="83"/>
    </row>
    <row r="124" spans="1:27" ht="408.75" customHeight="1" x14ac:dyDescent="0.25">
      <c r="A124" s="323" t="s">
        <v>188</v>
      </c>
      <c r="B124" s="304" t="s">
        <v>411</v>
      </c>
      <c r="C124" s="324"/>
      <c r="D124" s="304" t="s">
        <v>409</v>
      </c>
      <c r="E124" s="306" t="s">
        <v>292</v>
      </c>
      <c r="F124" s="306" t="s">
        <v>293</v>
      </c>
      <c r="G124" s="308">
        <v>43474</v>
      </c>
      <c r="H124" s="308">
        <v>43830</v>
      </c>
      <c r="I124" s="302">
        <v>1997.1</v>
      </c>
      <c r="J124" s="302">
        <v>1997.1</v>
      </c>
      <c r="K124" s="302">
        <v>2035.4</v>
      </c>
      <c r="L124" s="302">
        <v>2035.4</v>
      </c>
      <c r="M124" s="302">
        <v>1448.7</v>
      </c>
      <c r="N124" s="302">
        <v>1820.1000000000004</v>
      </c>
      <c r="O124" s="302">
        <v>5198.8</v>
      </c>
      <c r="P124" s="302">
        <f>S124-J124-L124-N124</f>
        <v>1793.9999999999995</v>
      </c>
      <c r="Q124" s="304" t="s">
        <v>449</v>
      </c>
      <c r="R124" s="100"/>
      <c r="S124" s="117">
        <v>7646.6</v>
      </c>
      <c r="T124" s="83"/>
      <c r="U124" s="83"/>
      <c r="V124" s="83"/>
      <c r="W124" s="121">
        <f t="shared" si="15"/>
        <v>10680</v>
      </c>
      <c r="X124" s="121">
        <f t="shared" si="16"/>
        <v>7646.6</v>
      </c>
      <c r="Y124" s="121">
        <f t="shared" si="14"/>
        <v>3033.3999999999996</v>
      </c>
      <c r="Z124" s="83"/>
      <c r="AA124" s="83"/>
    </row>
    <row r="125" spans="1:27" ht="117" customHeight="1" x14ac:dyDescent="0.25">
      <c r="A125" s="313"/>
      <c r="B125" s="305"/>
      <c r="C125" s="325"/>
      <c r="D125" s="304"/>
      <c r="E125" s="306"/>
      <c r="F125" s="306"/>
      <c r="G125" s="308"/>
      <c r="H125" s="306"/>
      <c r="I125" s="302"/>
      <c r="J125" s="303"/>
      <c r="K125" s="303"/>
      <c r="L125" s="303"/>
      <c r="M125" s="303"/>
      <c r="N125" s="303"/>
      <c r="O125" s="303"/>
      <c r="P125" s="303"/>
      <c r="Q125" s="304"/>
      <c r="R125" s="100"/>
      <c r="S125" s="117"/>
      <c r="T125" s="83"/>
      <c r="U125" s="83"/>
      <c r="V125" s="83"/>
      <c r="W125" s="121">
        <f t="shared" si="15"/>
        <v>0</v>
      </c>
      <c r="X125" s="121">
        <f t="shared" si="16"/>
        <v>0</v>
      </c>
      <c r="Y125" s="121">
        <f t="shared" si="14"/>
        <v>0</v>
      </c>
      <c r="Z125" s="83"/>
      <c r="AA125" s="83"/>
    </row>
    <row r="126" spans="1:27" ht="409.5" x14ac:dyDescent="0.25">
      <c r="A126" s="141" t="s">
        <v>190</v>
      </c>
      <c r="B126" s="152" t="s">
        <v>515</v>
      </c>
      <c r="C126" s="152"/>
      <c r="D126" s="152" t="s">
        <v>409</v>
      </c>
      <c r="E126" s="113" t="s">
        <v>292</v>
      </c>
      <c r="F126" s="113" t="s">
        <v>293</v>
      </c>
      <c r="G126" s="114">
        <v>43474</v>
      </c>
      <c r="H126" s="114">
        <v>43830</v>
      </c>
      <c r="I126" s="142">
        <v>2222.3000000000002</v>
      </c>
      <c r="J126" s="142">
        <v>2222.3000000000002</v>
      </c>
      <c r="K126" s="142">
        <v>2491.8000000000002</v>
      </c>
      <c r="L126" s="142">
        <v>2491.8000000000002</v>
      </c>
      <c r="M126" s="142">
        <v>1958</v>
      </c>
      <c r="N126" s="142">
        <v>2134.6999999999998</v>
      </c>
      <c r="O126" s="142">
        <v>6465</v>
      </c>
      <c r="P126" s="142">
        <f>S126-J126-L126-N126</f>
        <v>2714.8</v>
      </c>
      <c r="Q126" s="169" t="s">
        <v>450</v>
      </c>
      <c r="R126" s="100"/>
      <c r="S126" s="117">
        <v>9563.6</v>
      </c>
      <c r="T126" s="83"/>
      <c r="U126" s="83"/>
      <c r="V126" s="83"/>
      <c r="W126" s="121">
        <f t="shared" si="15"/>
        <v>13137.1</v>
      </c>
      <c r="X126" s="121">
        <f t="shared" si="16"/>
        <v>9563.6</v>
      </c>
      <c r="Y126" s="121">
        <f t="shared" si="14"/>
        <v>3573.5</v>
      </c>
      <c r="Z126" s="83"/>
      <c r="AA126" s="83"/>
    </row>
    <row r="127" spans="1:27" ht="408.75" customHeight="1" x14ac:dyDescent="0.25">
      <c r="A127" s="323" t="s">
        <v>191</v>
      </c>
      <c r="B127" s="304" t="s">
        <v>412</v>
      </c>
      <c r="C127" s="324"/>
      <c r="D127" s="304" t="s">
        <v>409</v>
      </c>
      <c r="E127" s="306" t="s">
        <v>292</v>
      </c>
      <c r="F127" s="306" t="s">
        <v>293</v>
      </c>
      <c r="G127" s="308">
        <v>43474</v>
      </c>
      <c r="H127" s="308">
        <v>43830</v>
      </c>
      <c r="I127" s="302">
        <v>54454.6</v>
      </c>
      <c r="J127" s="302">
        <v>54564.800000000003</v>
      </c>
      <c r="K127" s="302">
        <v>70074.799999999988</v>
      </c>
      <c r="L127" s="302">
        <v>70300.3</v>
      </c>
      <c r="M127" s="302">
        <v>67776.2</v>
      </c>
      <c r="N127" s="302">
        <v>70726.299999999988</v>
      </c>
      <c r="O127" s="302">
        <v>105386.6</v>
      </c>
      <c r="P127" s="302">
        <f>S127-J127-L127-N127</f>
        <v>99917.300000000047</v>
      </c>
      <c r="Q127" s="304" t="s">
        <v>451</v>
      </c>
      <c r="R127" s="100"/>
      <c r="S127" s="117">
        <v>295508.7</v>
      </c>
      <c r="T127" s="83"/>
      <c r="U127" s="83"/>
      <c r="V127" s="83"/>
      <c r="W127" s="121">
        <f t="shared" si="15"/>
        <v>297692.19999999995</v>
      </c>
      <c r="X127" s="121">
        <f t="shared" si="16"/>
        <v>295508.70000000007</v>
      </c>
      <c r="Y127" s="121">
        <f t="shared" si="14"/>
        <v>2183.4999999998836</v>
      </c>
      <c r="Z127" s="83"/>
      <c r="AA127" s="83"/>
    </row>
    <row r="128" spans="1:27" ht="320.25" customHeight="1" x14ac:dyDescent="0.25">
      <c r="A128" s="323"/>
      <c r="B128" s="304"/>
      <c r="C128" s="324"/>
      <c r="D128" s="304"/>
      <c r="E128" s="306"/>
      <c r="F128" s="306"/>
      <c r="G128" s="308"/>
      <c r="H128" s="306"/>
      <c r="I128" s="302"/>
      <c r="J128" s="302"/>
      <c r="K128" s="302"/>
      <c r="L128" s="302"/>
      <c r="M128" s="302"/>
      <c r="N128" s="302"/>
      <c r="O128" s="302"/>
      <c r="P128" s="302"/>
      <c r="Q128" s="304"/>
      <c r="R128" s="100"/>
      <c r="S128" s="117"/>
      <c r="T128" s="83"/>
      <c r="U128" s="83"/>
      <c r="V128" s="83"/>
      <c r="W128" s="121">
        <f t="shared" si="15"/>
        <v>0</v>
      </c>
      <c r="X128" s="121">
        <f t="shared" si="16"/>
        <v>0</v>
      </c>
      <c r="Y128" s="121">
        <f t="shared" si="14"/>
        <v>0</v>
      </c>
      <c r="Z128" s="83"/>
      <c r="AA128" s="83"/>
    </row>
    <row r="129" spans="1:27" ht="301.5" customHeight="1" x14ac:dyDescent="0.25">
      <c r="A129" s="192" t="s">
        <v>193</v>
      </c>
      <c r="B129" s="152" t="s">
        <v>413</v>
      </c>
      <c r="C129" s="152"/>
      <c r="D129" s="152" t="s">
        <v>414</v>
      </c>
      <c r="E129" s="113" t="s">
        <v>292</v>
      </c>
      <c r="F129" s="113" t="s">
        <v>293</v>
      </c>
      <c r="G129" s="114">
        <v>43474</v>
      </c>
      <c r="H129" s="114">
        <v>43830</v>
      </c>
      <c r="I129" s="142">
        <v>5312</v>
      </c>
      <c r="J129" s="142">
        <v>5312</v>
      </c>
      <c r="K129" s="142">
        <v>5749.9</v>
      </c>
      <c r="L129" s="142">
        <v>5749.9</v>
      </c>
      <c r="M129" s="142">
        <v>5707.6</v>
      </c>
      <c r="N129" s="142">
        <v>6147.4</v>
      </c>
      <c r="O129" s="142">
        <v>10391.700000000001</v>
      </c>
      <c r="P129" s="142">
        <f>S129-J129-L129-N129</f>
        <v>9051.2000000000007</v>
      </c>
      <c r="Q129" s="152" t="s">
        <v>452</v>
      </c>
      <c r="R129" s="100"/>
      <c r="S129" s="117">
        <v>26260.5</v>
      </c>
      <c r="T129" s="83"/>
      <c r="U129" s="83"/>
      <c r="V129" s="83"/>
      <c r="W129" s="121">
        <f t="shared" si="15"/>
        <v>27161.200000000001</v>
      </c>
      <c r="X129" s="121">
        <f t="shared" si="16"/>
        <v>26260.5</v>
      </c>
      <c r="Y129" s="121">
        <f t="shared" si="14"/>
        <v>900.70000000000073</v>
      </c>
      <c r="Z129" s="83"/>
      <c r="AA129" s="83"/>
    </row>
    <row r="130" spans="1:27" ht="157.5" customHeight="1" x14ac:dyDescent="0.25">
      <c r="A130" s="153"/>
      <c r="B130" s="147" t="s">
        <v>415</v>
      </c>
      <c r="C130" s="153"/>
      <c r="D130" s="153"/>
      <c r="E130" s="153"/>
      <c r="F130" s="153"/>
      <c r="G130" s="153"/>
      <c r="H130" s="153"/>
      <c r="I130" s="153"/>
      <c r="J130" s="153"/>
      <c r="K130" s="153"/>
      <c r="L130" s="153"/>
      <c r="M130" s="153"/>
      <c r="N130" s="153"/>
      <c r="O130" s="153"/>
      <c r="P130" s="153"/>
      <c r="Q130" s="153"/>
      <c r="R130" s="100"/>
      <c r="S130" s="117"/>
      <c r="T130" s="83"/>
      <c r="U130" s="83"/>
      <c r="V130" s="83"/>
      <c r="W130" s="121">
        <f t="shared" si="15"/>
        <v>0</v>
      </c>
      <c r="X130" s="121">
        <f t="shared" si="16"/>
        <v>0</v>
      </c>
      <c r="Y130" s="121">
        <f t="shared" si="14"/>
        <v>0</v>
      </c>
      <c r="Z130" s="83"/>
      <c r="AA130" s="83"/>
    </row>
    <row r="131" spans="1:27" ht="303.75" customHeight="1" x14ac:dyDescent="0.25">
      <c r="A131" s="323" t="s">
        <v>195</v>
      </c>
      <c r="B131" s="304" t="s">
        <v>416</v>
      </c>
      <c r="C131" s="324"/>
      <c r="D131" s="304" t="s">
        <v>417</v>
      </c>
      <c r="E131" s="306" t="s">
        <v>292</v>
      </c>
      <c r="F131" s="306" t="s">
        <v>293</v>
      </c>
      <c r="G131" s="308">
        <v>43474</v>
      </c>
      <c r="H131" s="308">
        <v>43830</v>
      </c>
      <c r="I131" s="302">
        <v>25498.400000000001</v>
      </c>
      <c r="J131" s="302">
        <v>25532.5</v>
      </c>
      <c r="K131" s="302">
        <v>29924</v>
      </c>
      <c r="L131" s="302">
        <v>30048.699999999997</v>
      </c>
      <c r="M131" s="302">
        <v>28568.2</v>
      </c>
      <c r="N131" s="302">
        <v>30538.300000000003</v>
      </c>
      <c r="O131" s="302">
        <v>47607.6</v>
      </c>
      <c r="P131" s="302">
        <f>S131-J131-L131-N131</f>
        <v>43013.7</v>
      </c>
      <c r="Q131" s="304" t="s">
        <v>453</v>
      </c>
      <c r="R131" s="100"/>
      <c r="S131" s="117">
        <v>129133.2</v>
      </c>
      <c r="T131" s="83"/>
      <c r="U131" s="83"/>
      <c r="V131" s="83"/>
      <c r="W131" s="121">
        <f t="shared" si="15"/>
        <v>131598.20000000001</v>
      </c>
      <c r="X131" s="121">
        <f t="shared" si="16"/>
        <v>129133.2</v>
      </c>
      <c r="Y131" s="121">
        <f t="shared" si="14"/>
        <v>2465.0000000000146</v>
      </c>
      <c r="Z131" s="83"/>
      <c r="AA131" s="83"/>
    </row>
    <row r="132" spans="1:27" ht="18.75" hidden="1" x14ac:dyDescent="0.25">
      <c r="A132" s="313"/>
      <c r="B132" s="305"/>
      <c r="C132" s="325"/>
      <c r="D132" s="305"/>
      <c r="E132" s="326"/>
      <c r="F132" s="307"/>
      <c r="G132" s="309"/>
      <c r="H132" s="307"/>
      <c r="I132" s="303"/>
      <c r="J132" s="303"/>
      <c r="K132" s="303"/>
      <c r="L132" s="303"/>
      <c r="M132" s="303"/>
      <c r="N132" s="303"/>
      <c r="O132" s="303"/>
      <c r="P132" s="303"/>
      <c r="Q132" s="305"/>
      <c r="R132" s="100"/>
      <c r="S132" s="117"/>
      <c r="T132" s="83"/>
      <c r="U132" s="83"/>
      <c r="V132" s="83"/>
      <c r="W132" s="121">
        <f t="shared" si="15"/>
        <v>0</v>
      </c>
      <c r="X132" s="121">
        <f t="shared" si="16"/>
        <v>0</v>
      </c>
      <c r="Y132" s="121">
        <f t="shared" si="14"/>
        <v>0</v>
      </c>
      <c r="Z132" s="83"/>
      <c r="AA132" s="83"/>
    </row>
    <row r="133" spans="1:27" ht="382.5" customHeight="1" x14ac:dyDescent="0.25">
      <c r="A133" s="314" t="s">
        <v>197</v>
      </c>
      <c r="B133" s="312" t="s">
        <v>418</v>
      </c>
      <c r="C133" s="322"/>
      <c r="D133" s="312" t="s">
        <v>419</v>
      </c>
      <c r="E133" s="320" t="s">
        <v>292</v>
      </c>
      <c r="F133" s="320" t="s">
        <v>293</v>
      </c>
      <c r="G133" s="319">
        <v>43474</v>
      </c>
      <c r="H133" s="319">
        <v>43830</v>
      </c>
      <c r="I133" s="321">
        <v>52.8</v>
      </c>
      <c r="J133" s="311">
        <v>52.8</v>
      </c>
      <c r="K133" s="311">
        <v>66.5</v>
      </c>
      <c r="L133" s="311">
        <v>66.5</v>
      </c>
      <c r="M133" s="311">
        <v>58.7</v>
      </c>
      <c r="N133" s="311">
        <v>58.7</v>
      </c>
      <c r="O133" s="311">
        <v>801.4</v>
      </c>
      <c r="P133" s="311">
        <f>S133-J133-L133-N133</f>
        <v>4.1000000000000085</v>
      </c>
      <c r="Q133" s="312" t="s">
        <v>454</v>
      </c>
      <c r="R133" s="100"/>
      <c r="S133" s="117">
        <v>182.1</v>
      </c>
      <c r="T133" s="83"/>
      <c r="U133" s="83"/>
      <c r="V133" s="83"/>
      <c r="W133" s="121">
        <f t="shared" si="15"/>
        <v>979.4</v>
      </c>
      <c r="X133" s="121">
        <f t="shared" si="16"/>
        <v>182.10000000000002</v>
      </c>
      <c r="Y133" s="121">
        <f t="shared" si="14"/>
        <v>797.3</v>
      </c>
      <c r="Z133" s="83"/>
      <c r="AA133" s="83"/>
    </row>
    <row r="134" spans="1:27" ht="31.5" customHeight="1" x14ac:dyDescent="0.25">
      <c r="A134" s="314"/>
      <c r="B134" s="312"/>
      <c r="C134" s="322"/>
      <c r="D134" s="312"/>
      <c r="E134" s="320"/>
      <c r="F134" s="320"/>
      <c r="G134" s="319"/>
      <c r="H134" s="320"/>
      <c r="I134" s="321"/>
      <c r="J134" s="303"/>
      <c r="K134" s="303"/>
      <c r="L134" s="303"/>
      <c r="M134" s="303"/>
      <c r="N134" s="303"/>
      <c r="O134" s="303"/>
      <c r="P134" s="303"/>
      <c r="Q134" s="312"/>
      <c r="R134" s="100"/>
      <c r="S134" s="117"/>
      <c r="T134" s="83"/>
      <c r="U134" s="83"/>
      <c r="V134" s="83"/>
      <c r="W134" s="121">
        <f t="shared" si="15"/>
        <v>0</v>
      </c>
      <c r="X134" s="121">
        <f t="shared" si="16"/>
        <v>0</v>
      </c>
      <c r="Y134" s="121">
        <f t="shared" si="14"/>
        <v>0</v>
      </c>
      <c r="Z134" s="83"/>
      <c r="AA134" s="83"/>
    </row>
    <row r="135" spans="1:27" ht="141.75" customHeight="1" x14ac:dyDescent="0.25">
      <c r="A135" s="313" t="s">
        <v>82</v>
      </c>
      <c r="B135" s="304" t="s">
        <v>420</v>
      </c>
      <c r="C135" s="315"/>
      <c r="D135" s="317" t="s">
        <v>374</v>
      </c>
      <c r="E135" s="306" t="s">
        <v>292</v>
      </c>
      <c r="F135" s="306" t="s">
        <v>293</v>
      </c>
      <c r="G135" s="308">
        <v>43474</v>
      </c>
      <c r="H135" s="308">
        <v>43830</v>
      </c>
      <c r="I135" s="302">
        <v>199.1</v>
      </c>
      <c r="J135" s="302">
        <v>199.1</v>
      </c>
      <c r="K135" s="302">
        <v>0</v>
      </c>
      <c r="L135" s="302">
        <v>0</v>
      </c>
      <c r="M135" s="302">
        <v>245.7</v>
      </c>
      <c r="N135" s="302">
        <v>852.9</v>
      </c>
      <c r="O135" s="302">
        <v>1255.2</v>
      </c>
      <c r="P135" s="302">
        <f>S135-J135-L135-N135</f>
        <v>648.00000000000011</v>
      </c>
      <c r="Q135" s="304"/>
      <c r="R135" s="100"/>
      <c r="S135" s="117">
        <v>1700</v>
      </c>
      <c r="T135" s="83"/>
      <c r="U135" s="83"/>
      <c r="V135" s="83"/>
      <c r="W135" s="121">
        <f t="shared" si="15"/>
        <v>1700</v>
      </c>
      <c r="X135" s="121">
        <f t="shared" si="16"/>
        <v>1700</v>
      </c>
      <c r="Y135" s="121">
        <f t="shared" si="14"/>
        <v>0</v>
      </c>
      <c r="Z135" s="83"/>
      <c r="AA135" s="83"/>
    </row>
    <row r="136" spans="1:27" ht="195.75" customHeight="1" x14ac:dyDescent="0.25">
      <c r="A136" s="314"/>
      <c r="B136" s="304"/>
      <c r="C136" s="315"/>
      <c r="D136" s="317"/>
      <c r="E136" s="306"/>
      <c r="F136" s="306"/>
      <c r="G136" s="308"/>
      <c r="H136" s="306"/>
      <c r="I136" s="302"/>
      <c r="J136" s="302"/>
      <c r="K136" s="302"/>
      <c r="L136" s="302"/>
      <c r="M136" s="302"/>
      <c r="N136" s="302"/>
      <c r="O136" s="302"/>
      <c r="P136" s="302"/>
      <c r="Q136" s="304"/>
      <c r="R136" s="100"/>
      <c r="S136" s="117"/>
      <c r="T136" s="83"/>
      <c r="U136" s="83"/>
      <c r="V136" s="83"/>
      <c r="W136" s="121">
        <f t="shared" si="15"/>
        <v>0</v>
      </c>
      <c r="X136" s="121">
        <f t="shared" si="16"/>
        <v>0</v>
      </c>
      <c r="Y136" s="121">
        <f t="shared" si="14"/>
        <v>0</v>
      </c>
      <c r="Z136" s="83"/>
      <c r="AA136" s="83"/>
    </row>
    <row r="137" spans="1:27" ht="18.75" hidden="1" x14ac:dyDescent="0.25">
      <c r="A137" s="314"/>
      <c r="B137" s="305"/>
      <c r="C137" s="316"/>
      <c r="D137" s="318"/>
      <c r="E137" s="307"/>
      <c r="F137" s="307"/>
      <c r="G137" s="309"/>
      <c r="H137" s="307"/>
      <c r="I137" s="303"/>
      <c r="J137" s="303"/>
      <c r="K137" s="303"/>
      <c r="L137" s="303"/>
      <c r="M137" s="303"/>
      <c r="N137" s="303"/>
      <c r="O137" s="303"/>
      <c r="P137" s="303"/>
      <c r="Q137" s="305"/>
      <c r="R137" s="100"/>
      <c r="S137" s="117"/>
      <c r="T137" s="83"/>
      <c r="U137" s="83"/>
      <c r="V137" s="83"/>
      <c r="W137" s="121">
        <f t="shared" si="15"/>
        <v>0</v>
      </c>
      <c r="X137" s="121">
        <f t="shared" si="16"/>
        <v>0</v>
      </c>
      <c r="Y137" s="121">
        <f t="shared" si="14"/>
        <v>0</v>
      </c>
      <c r="Z137" s="83"/>
      <c r="AA137" s="83"/>
    </row>
    <row r="138" spans="1:27" ht="169.5" customHeight="1" x14ac:dyDescent="0.25">
      <c r="A138" s="110"/>
      <c r="B138" s="111" t="s">
        <v>421</v>
      </c>
      <c r="C138" s="112" t="s">
        <v>29</v>
      </c>
      <c r="D138" s="111" t="s">
        <v>422</v>
      </c>
      <c r="E138" s="120" t="s">
        <v>29</v>
      </c>
      <c r="F138" s="119">
        <v>43830</v>
      </c>
      <c r="G138" s="120" t="s">
        <v>29</v>
      </c>
      <c r="H138" s="119">
        <v>43830</v>
      </c>
      <c r="I138" s="115" t="s">
        <v>29</v>
      </c>
      <c r="J138" s="115" t="s">
        <v>29</v>
      </c>
      <c r="K138" s="115" t="s">
        <v>29</v>
      </c>
      <c r="L138" s="115" t="s">
        <v>29</v>
      </c>
      <c r="M138" s="115" t="s">
        <v>29</v>
      </c>
      <c r="N138" s="115" t="s">
        <v>29</v>
      </c>
      <c r="O138" s="115" t="s">
        <v>29</v>
      </c>
      <c r="P138" s="115" t="s">
        <v>29</v>
      </c>
      <c r="Q138" s="115" t="s">
        <v>29</v>
      </c>
      <c r="R138" s="100"/>
      <c r="S138" s="117"/>
      <c r="T138" s="83"/>
      <c r="U138" s="83"/>
      <c r="V138" s="83"/>
      <c r="W138" s="121"/>
      <c r="X138" s="121"/>
      <c r="Y138" s="121"/>
      <c r="Z138" s="83"/>
      <c r="AA138" s="83"/>
    </row>
    <row r="139" spans="1:27" ht="319.5" customHeight="1" x14ac:dyDescent="0.25">
      <c r="A139" s="170"/>
      <c r="B139" s="152" t="s">
        <v>423</v>
      </c>
      <c r="C139" s="157" t="s">
        <v>29</v>
      </c>
      <c r="D139" s="152" t="s">
        <v>424</v>
      </c>
      <c r="E139" s="113" t="s">
        <v>29</v>
      </c>
      <c r="F139" s="114">
        <v>43830</v>
      </c>
      <c r="G139" s="113" t="s">
        <v>29</v>
      </c>
      <c r="H139" s="114">
        <v>43830</v>
      </c>
      <c r="I139" s="142" t="s">
        <v>29</v>
      </c>
      <c r="J139" s="142" t="s">
        <v>29</v>
      </c>
      <c r="K139" s="142" t="s">
        <v>29</v>
      </c>
      <c r="L139" s="142" t="s">
        <v>29</v>
      </c>
      <c r="M139" s="142" t="s">
        <v>29</v>
      </c>
      <c r="N139" s="142" t="s">
        <v>29</v>
      </c>
      <c r="O139" s="142" t="s">
        <v>29</v>
      </c>
      <c r="P139" s="143" t="s">
        <v>29</v>
      </c>
      <c r="Q139" s="142" t="s">
        <v>29</v>
      </c>
      <c r="R139" s="100"/>
      <c r="S139" s="117"/>
      <c r="T139" s="83"/>
      <c r="U139" s="83"/>
      <c r="V139" s="83"/>
      <c r="W139" s="121"/>
      <c r="X139" s="121"/>
      <c r="Y139" s="121"/>
      <c r="Z139" s="83"/>
      <c r="AA139" s="83"/>
    </row>
    <row r="140" spans="1:27" ht="156" customHeight="1" x14ac:dyDescent="0.25">
      <c r="A140" s="153"/>
      <c r="B140" s="147"/>
      <c r="C140" s="148"/>
      <c r="D140" s="171" t="s">
        <v>425</v>
      </c>
      <c r="E140" s="149"/>
      <c r="F140" s="149"/>
      <c r="G140" s="149"/>
      <c r="H140" s="149"/>
      <c r="I140" s="149"/>
      <c r="J140" s="149"/>
      <c r="K140" s="149"/>
      <c r="L140" s="149"/>
      <c r="M140" s="149"/>
      <c r="N140" s="149"/>
      <c r="O140" s="149"/>
      <c r="P140" s="149"/>
      <c r="Q140" s="149"/>
      <c r="R140" s="100"/>
      <c r="S140" s="117"/>
      <c r="T140" s="83"/>
      <c r="U140" s="83"/>
      <c r="V140" s="83"/>
      <c r="W140" s="121">
        <f>I140+K140+M140+O140</f>
        <v>0</v>
      </c>
      <c r="X140" s="121">
        <f>J140+L140+N140+P140</f>
        <v>0</v>
      </c>
      <c r="Y140" s="121">
        <f t="shared" si="14"/>
        <v>0</v>
      </c>
      <c r="Z140" s="83"/>
      <c r="AA140" s="83"/>
    </row>
    <row r="141" spans="1:27" ht="20.25" x14ac:dyDescent="0.3">
      <c r="A141" s="172"/>
      <c r="B141" s="297" t="s">
        <v>426</v>
      </c>
      <c r="C141" s="298"/>
      <c r="D141" s="298"/>
      <c r="E141" s="299"/>
      <c r="F141" s="299"/>
      <c r="G141" s="299"/>
      <c r="H141" s="300"/>
      <c r="I141" s="166">
        <f>I10+I12+I64+I91</f>
        <v>11525657</v>
      </c>
      <c r="J141" s="166">
        <f t="shared" ref="J141:P141" si="17">J12+J64+J91+J11</f>
        <v>11525781.299999997</v>
      </c>
      <c r="K141" s="166">
        <f t="shared" si="17"/>
        <v>11322357.459999999</v>
      </c>
      <c r="L141" s="166">
        <f t="shared" si="17"/>
        <v>11337016.370000001</v>
      </c>
      <c r="M141" s="166">
        <f t="shared" si="17"/>
        <v>10728250.140000001</v>
      </c>
      <c r="N141" s="166">
        <f t="shared" si="17"/>
        <v>10984449.958000002</v>
      </c>
      <c r="O141" s="166">
        <f t="shared" si="17"/>
        <v>14198086.300000001</v>
      </c>
      <c r="P141" s="166">
        <f t="shared" si="17"/>
        <v>12961465.271999998</v>
      </c>
      <c r="Q141" s="159"/>
      <c r="R141" s="100"/>
      <c r="S141" s="101"/>
      <c r="T141" s="83"/>
      <c r="U141" s="83"/>
      <c r="V141" s="83"/>
      <c r="W141" s="121">
        <f>I141+K141+M141+O141</f>
        <v>47774350.900000006</v>
      </c>
      <c r="X141" s="121">
        <f>X91+X64+X12+X11</f>
        <v>46808712.899999999</v>
      </c>
      <c r="Y141" s="121">
        <f t="shared" si="14"/>
        <v>965638.00000000745</v>
      </c>
      <c r="Z141" s="83"/>
      <c r="AA141" s="83"/>
    </row>
    <row r="142" spans="1:27" ht="111" customHeight="1" x14ac:dyDescent="0.25">
      <c r="A142" s="310" t="s">
        <v>471</v>
      </c>
      <c r="B142" s="310"/>
      <c r="C142" s="310"/>
      <c r="D142" s="310"/>
      <c r="E142" s="310"/>
      <c r="F142" s="310"/>
      <c r="G142" s="310"/>
      <c r="H142" s="310"/>
      <c r="I142" s="310"/>
      <c r="J142" s="310"/>
      <c r="K142" s="310"/>
      <c r="L142" s="310"/>
      <c r="M142" s="310"/>
      <c r="N142" s="310"/>
      <c r="O142" s="310"/>
      <c r="P142" s="310"/>
      <c r="Q142" s="310"/>
      <c r="R142" s="100"/>
      <c r="S142" s="101"/>
      <c r="T142" s="83"/>
      <c r="U142" s="83"/>
      <c r="V142" s="83"/>
      <c r="W142" s="93"/>
      <c r="X142" s="93"/>
      <c r="Y142" s="93"/>
      <c r="Z142" s="83"/>
      <c r="AA142" s="83"/>
    </row>
    <row r="143" spans="1:27" ht="23.25" x14ac:dyDescent="0.35">
      <c r="A143" s="301" t="s">
        <v>472</v>
      </c>
      <c r="B143" s="301"/>
      <c r="C143" s="301"/>
      <c r="D143" s="301"/>
      <c r="E143" s="173"/>
      <c r="F143" s="173"/>
      <c r="G143" s="173"/>
      <c r="H143" s="173"/>
      <c r="I143" s="174"/>
      <c r="J143" s="174"/>
      <c r="K143" s="174"/>
      <c r="L143" s="174"/>
      <c r="M143" s="174"/>
      <c r="N143" s="174"/>
      <c r="O143" s="174"/>
      <c r="P143" s="174"/>
      <c r="Q143" s="162"/>
      <c r="R143" s="100"/>
      <c r="S143" s="101"/>
      <c r="T143" s="83"/>
      <c r="U143" s="83"/>
      <c r="V143" s="83"/>
      <c r="W143" s="93"/>
      <c r="X143" s="93"/>
      <c r="Y143" s="93"/>
      <c r="Z143" s="83"/>
      <c r="AA143" s="83"/>
    </row>
    <row r="144" spans="1:27" ht="27.75" x14ac:dyDescent="0.4">
      <c r="A144" s="301"/>
      <c r="B144" s="301"/>
      <c r="C144" s="301"/>
      <c r="D144" s="301"/>
      <c r="E144" s="95"/>
      <c r="F144" s="95"/>
      <c r="G144" s="95"/>
      <c r="H144" s="95"/>
      <c r="I144" s="175"/>
      <c r="J144" s="175"/>
      <c r="K144" s="175"/>
      <c r="L144" s="175"/>
      <c r="M144" s="175"/>
      <c r="N144" s="175"/>
      <c r="O144" s="175"/>
      <c r="P144" s="175"/>
      <c r="Q144" s="176" t="s">
        <v>473</v>
      </c>
      <c r="R144" s="177"/>
      <c r="S144" s="178"/>
      <c r="T144" s="179"/>
      <c r="U144" s="83"/>
      <c r="V144" s="83"/>
      <c r="W144" s="93"/>
      <c r="X144" s="121"/>
      <c r="Y144" s="93"/>
      <c r="Z144" s="83"/>
      <c r="AA144" s="83"/>
    </row>
    <row r="145" spans="1:27" ht="26.25" x14ac:dyDescent="0.4">
      <c r="A145" s="95"/>
      <c r="B145" s="95"/>
      <c r="C145" s="95"/>
      <c r="D145" s="95"/>
      <c r="E145" s="95"/>
      <c r="F145" s="95"/>
      <c r="G145" s="95"/>
      <c r="H145" s="95"/>
      <c r="I145" s="175"/>
      <c r="J145" s="175"/>
      <c r="K145" s="175"/>
      <c r="L145" s="175"/>
      <c r="M145" s="175"/>
      <c r="N145" s="175"/>
      <c r="O145" s="175"/>
      <c r="P145" s="175"/>
      <c r="Q145" s="180"/>
      <c r="R145" s="177"/>
      <c r="S145" s="178"/>
      <c r="T145" s="179"/>
      <c r="U145" s="83"/>
      <c r="V145" s="83"/>
      <c r="W145" s="93"/>
      <c r="X145" s="93"/>
      <c r="Y145" s="93"/>
      <c r="Z145" s="83"/>
      <c r="AA145" s="83"/>
    </row>
    <row r="146" spans="1:27" ht="18.75" x14ac:dyDescent="0.3">
      <c r="A146" s="181"/>
      <c r="B146" s="182"/>
      <c r="C146" s="116"/>
      <c r="D146" s="182"/>
      <c r="E146" s="116"/>
      <c r="F146" s="116"/>
      <c r="G146" s="116"/>
      <c r="H146" s="116"/>
      <c r="I146" s="175"/>
      <c r="J146" s="175"/>
      <c r="K146" s="175"/>
      <c r="L146" s="175"/>
      <c r="M146" s="175"/>
      <c r="N146" s="175"/>
      <c r="O146" s="175"/>
      <c r="P146" s="175"/>
      <c r="Q146" s="162"/>
      <c r="R146" s="100"/>
      <c r="S146" s="101"/>
      <c r="T146" s="83"/>
      <c r="U146" s="83"/>
      <c r="V146" s="83"/>
      <c r="W146" s="93"/>
      <c r="X146" s="93"/>
      <c r="Y146" s="93"/>
      <c r="Z146" s="83"/>
      <c r="AA146" s="83"/>
    </row>
    <row r="147" spans="1:27" ht="18.75" x14ac:dyDescent="0.3">
      <c r="A147" s="183"/>
      <c r="B147" s="184"/>
      <c r="C147" s="185"/>
      <c r="D147" s="184"/>
      <c r="E147" s="185"/>
      <c r="F147" s="185"/>
      <c r="G147" s="185"/>
      <c r="H147" s="185"/>
      <c r="I147" s="186"/>
      <c r="J147" s="186"/>
      <c r="K147" s="186"/>
      <c r="L147" s="186"/>
      <c r="M147" s="186"/>
      <c r="N147" s="186"/>
      <c r="O147" s="186"/>
      <c r="P147" s="186"/>
      <c r="Q147" s="159"/>
      <c r="R147" s="100"/>
      <c r="S147" s="101"/>
      <c r="T147" s="83"/>
      <c r="U147" s="83"/>
      <c r="V147" s="83"/>
      <c r="W147" s="93"/>
      <c r="X147" s="93"/>
      <c r="Y147" s="93"/>
      <c r="Z147" s="83"/>
      <c r="AA147" s="83"/>
    </row>
    <row r="148" spans="1:27" ht="18.75" x14ac:dyDescent="0.3">
      <c r="A148" s="172"/>
      <c r="B148" s="144"/>
      <c r="C148" s="187"/>
      <c r="D148" s="144"/>
      <c r="E148" s="187"/>
      <c r="F148" s="187"/>
      <c r="G148" s="187"/>
      <c r="H148" s="187"/>
      <c r="I148" s="188"/>
      <c r="J148" s="188"/>
      <c r="K148" s="188"/>
      <c r="L148" s="188"/>
      <c r="M148" s="188"/>
      <c r="N148" s="188"/>
      <c r="O148" s="188"/>
      <c r="P148" s="188"/>
      <c r="Q148" s="111"/>
      <c r="R148" s="100"/>
      <c r="S148" s="101"/>
      <c r="T148" s="83"/>
      <c r="U148" s="83"/>
      <c r="V148" s="83"/>
      <c r="W148" s="93"/>
      <c r="X148" s="93"/>
      <c r="Y148" s="93"/>
      <c r="Z148" s="83"/>
      <c r="AA148" s="83"/>
    </row>
    <row r="149" spans="1:27" ht="18.75" x14ac:dyDescent="0.3">
      <c r="A149" s="172"/>
      <c r="B149" s="144"/>
      <c r="C149" s="187"/>
      <c r="D149" s="144"/>
      <c r="E149" s="187"/>
      <c r="F149" s="187"/>
      <c r="G149" s="187"/>
      <c r="H149" s="187"/>
      <c r="I149" s="188"/>
      <c r="J149" s="188"/>
      <c r="K149" s="188"/>
      <c r="L149" s="188"/>
      <c r="M149" s="188"/>
      <c r="N149" s="188"/>
      <c r="O149" s="188"/>
      <c r="P149" s="188"/>
      <c r="Q149" s="111"/>
      <c r="R149" s="100"/>
      <c r="S149" s="101"/>
      <c r="T149" s="83"/>
      <c r="U149" s="83"/>
      <c r="V149" s="83"/>
      <c r="W149" s="93"/>
      <c r="X149" s="93"/>
      <c r="Y149" s="93"/>
      <c r="Z149" s="83"/>
      <c r="AA149" s="83"/>
    </row>
    <row r="150" spans="1:27" ht="18.75" x14ac:dyDescent="0.3">
      <c r="A150" s="172"/>
      <c r="B150" s="144"/>
      <c r="C150" s="187"/>
      <c r="D150" s="144"/>
      <c r="E150" s="187"/>
      <c r="F150" s="187"/>
      <c r="G150" s="187"/>
      <c r="H150" s="187"/>
      <c r="I150" s="188"/>
      <c r="J150" s="188"/>
      <c r="K150" s="188"/>
      <c r="L150" s="188"/>
      <c r="M150" s="188"/>
      <c r="N150" s="188"/>
      <c r="O150" s="188"/>
      <c r="P150" s="188"/>
      <c r="Q150" s="111"/>
      <c r="R150" s="100"/>
      <c r="S150" s="101"/>
      <c r="T150" s="83"/>
      <c r="U150" s="83"/>
      <c r="V150" s="83"/>
      <c r="W150" s="93"/>
      <c r="X150" s="93"/>
      <c r="Y150" s="93"/>
      <c r="Z150" s="83"/>
      <c r="AA150" s="83"/>
    </row>
    <row r="151" spans="1:27" ht="18.75" x14ac:dyDescent="0.3">
      <c r="A151" s="172"/>
      <c r="B151" s="144"/>
      <c r="C151" s="187"/>
      <c r="D151" s="144"/>
      <c r="E151" s="187"/>
      <c r="F151" s="187"/>
      <c r="G151" s="187"/>
      <c r="H151" s="187"/>
      <c r="I151" s="188"/>
      <c r="J151" s="188"/>
      <c r="K151" s="188"/>
      <c r="L151" s="188"/>
      <c r="M151" s="188"/>
      <c r="N151" s="188"/>
      <c r="O151" s="188"/>
      <c r="P151" s="188"/>
      <c r="Q151" s="111"/>
      <c r="R151" s="100"/>
      <c r="S151" s="101"/>
      <c r="T151" s="83"/>
      <c r="U151" s="83"/>
      <c r="V151" s="83"/>
      <c r="W151" s="93"/>
      <c r="X151" s="93"/>
      <c r="Y151" s="93"/>
      <c r="Z151" s="83"/>
      <c r="AA151" s="83"/>
    </row>
    <row r="152" spans="1:27" ht="18.75" x14ac:dyDescent="0.3">
      <c r="A152" s="172"/>
      <c r="B152" s="144"/>
      <c r="C152" s="187"/>
      <c r="D152" s="144"/>
      <c r="E152" s="187"/>
      <c r="F152" s="187"/>
      <c r="G152" s="187"/>
      <c r="H152" s="187"/>
      <c r="I152" s="188"/>
      <c r="J152" s="188"/>
      <c r="K152" s="188"/>
      <c r="L152" s="188"/>
      <c r="M152" s="188"/>
      <c r="N152" s="188"/>
      <c r="O152" s="188"/>
      <c r="P152" s="188"/>
      <c r="Q152" s="111"/>
      <c r="R152" s="100"/>
      <c r="S152" s="101"/>
      <c r="T152" s="83"/>
      <c r="U152" s="83"/>
      <c r="V152" s="83"/>
      <c r="W152" s="93"/>
      <c r="X152" s="93"/>
      <c r="Y152" s="93"/>
      <c r="Z152" s="83"/>
      <c r="AA152" s="83"/>
    </row>
    <row r="153" spans="1:27" ht="18.75" x14ac:dyDescent="0.3">
      <c r="A153" s="172"/>
      <c r="B153" s="144"/>
      <c r="C153" s="187"/>
      <c r="D153" s="144"/>
      <c r="E153" s="187"/>
      <c r="F153" s="187"/>
      <c r="G153" s="187"/>
      <c r="H153" s="187"/>
      <c r="I153" s="188"/>
      <c r="J153" s="188"/>
      <c r="K153" s="188"/>
      <c r="L153" s="188"/>
      <c r="M153" s="188"/>
      <c r="N153" s="188"/>
      <c r="O153" s="188"/>
      <c r="P153" s="188"/>
      <c r="Q153" s="111"/>
      <c r="R153" s="100"/>
      <c r="S153" s="101"/>
      <c r="T153" s="83"/>
      <c r="U153" s="83"/>
      <c r="V153" s="83"/>
      <c r="W153" s="93"/>
      <c r="X153" s="93"/>
      <c r="Y153" s="93"/>
      <c r="Z153" s="83"/>
      <c r="AA153" s="83"/>
    </row>
    <row r="154" spans="1:27" ht="18.75" x14ac:dyDescent="0.3">
      <c r="A154" s="172"/>
      <c r="B154" s="144"/>
      <c r="C154" s="187"/>
      <c r="D154" s="144"/>
      <c r="E154" s="187"/>
      <c r="F154" s="187"/>
      <c r="G154" s="187"/>
      <c r="H154" s="187"/>
      <c r="I154" s="188"/>
      <c r="J154" s="188"/>
      <c r="K154" s="188"/>
      <c r="L154" s="188"/>
      <c r="M154" s="188"/>
      <c r="N154" s="188"/>
      <c r="O154" s="188"/>
      <c r="P154" s="188"/>
      <c r="Q154" s="111"/>
      <c r="R154" s="100"/>
      <c r="S154" s="117"/>
      <c r="T154" s="83"/>
      <c r="U154" s="83"/>
      <c r="V154" s="83"/>
      <c r="W154" s="93"/>
      <c r="X154" s="93"/>
      <c r="Y154" s="93"/>
      <c r="Z154" s="83"/>
      <c r="AA154" s="83"/>
    </row>
    <row r="155" spans="1:27" ht="18.75" x14ac:dyDescent="0.3">
      <c r="A155" s="172"/>
      <c r="B155" s="144"/>
      <c r="C155" s="187"/>
      <c r="D155" s="144"/>
      <c r="E155" s="187"/>
      <c r="F155" s="187"/>
      <c r="G155" s="187"/>
      <c r="H155" s="187"/>
      <c r="I155" s="188"/>
      <c r="J155" s="188"/>
      <c r="K155" s="188"/>
      <c r="L155" s="188"/>
      <c r="M155" s="188"/>
      <c r="N155" s="188"/>
      <c r="O155" s="188"/>
      <c r="P155" s="188"/>
      <c r="Q155" s="111"/>
      <c r="R155" s="100"/>
      <c r="S155" s="117"/>
      <c r="T155" s="83"/>
      <c r="U155" s="83"/>
      <c r="V155" s="83"/>
      <c r="W155" s="93"/>
      <c r="X155" s="93"/>
      <c r="Y155" s="93"/>
      <c r="Z155" s="83"/>
      <c r="AA155" s="83"/>
    </row>
    <row r="156" spans="1:27" ht="18.75" x14ac:dyDescent="0.3">
      <c r="A156" s="172"/>
      <c r="B156" s="144"/>
      <c r="C156" s="187"/>
      <c r="D156" s="144"/>
      <c r="E156" s="187"/>
      <c r="F156" s="187"/>
      <c r="G156" s="187"/>
      <c r="H156" s="187"/>
      <c r="I156" s="188"/>
      <c r="J156" s="188"/>
      <c r="K156" s="188"/>
      <c r="L156" s="188"/>
      <c r="M156" s="188"/>
      <c r="N156" s="188"/>
      <c r="O156" s="188"/>
      <c r="P156" s="188"/>
      <c r="Q156" s="111"/>
      <c r="R156" s="100"/>
      <c r="S156" s="101"/>
      <c r="T156" s="83"/>
      <c r="U156" s="83"/>
      <c r="V156" s="83"/>
      <c r="W156" s="93"/>
      <c r="X156" s="93"/>
      <c r="Y156" s="93"/>
      <c r="Z156" s="83"/>
      <c r="AA156" s="83"/>
    </row>
    <row r="157" spans="1:27" ht="18.75" x14ac:dyDescent="0.3">
      <c r="A157" s="172"/>
      <c r="B157" s="144"/>
      <c r="C157" s="187"/>
      <c r="D157" s="144"/>
      <c r="E157" s="187"/>
      <c r="F157" s="187"/>
      <c r="G157" s="187"/>
      <c r="H157" s="187"/>
      <c r="I157" s="188"/>
      <c r="J157" s="188"/>
      <c r="K157" s="188"/>
      <c r="L157" s="188"/>
      <c r="M157" s="188"/>
      <c r="N157" s="188"/>
      <c r="O157" s="188"/>
      <c r="P157" s="188"/>
      <c r="Q157" s="111"/>
      <c r="R157" s="100"/>
      <c r="S157" s="101"/>
      <c r="T157" s="83"/>
      <c r="U157" s="83"/>
      <c r="V157" s="83"/>
      <c r="W157" s="93"/>
      <c r="X157" s="93"/>
      <c r="Y157" s="93"/>
      <c r="Z157" s="83"/>
      <c r="AA157" s="83"/>
    </row>
    <row r="158" spans="1:27" ht="18.75" x14ac:dyDescent="0.3">
      <c r="A158" s="172"/>
      <c r="B158" s="144"/>
      <c r="C158" s="187"/>
      <c r="D158" s="144"/>
      <c r="E158" s="187"/>
      <c r="F158" s="187"/>
      <c r="G158" s="187"/>
      <c r="H158" s="187"/>
      <c r="I158" s="188"/>
      <c r="J158" s="188"/>
      <c r="K158" s="188"/>
      <c r="L158" s="188"/>
      <c r="M158" s="188"/>
      <c r="N158" s="188"/>
      <c r="O158" s="188"/>
      <c r="P158" s="188"/>
      <c r="Q158" s="111"/>
      <c r="R158" s="100"/>
      <c r="S158" s="117"/>
      <c r="T158" s="83"/>
      <c r="U158" s="83"/>
      <c r="V158" s="83"/>
      <c r="W158" s="93"/>
      <c r="X158" s="93"/>
      <c r="Y158" s="93"/>
      <c r="Z158" s="83"/>
      <c r="AA158" s="83"/>
    </row>
    <row r="159" spans="1:27" ht="18.75" x14ac:dyDescent="0.3">
      <c r="A159" s="172"/>
      <c r="B159" s="144"/>
      <c r="C159" s="187"/>
      <c r="D159" s="144"/>
      <c r="E159" s="187"/>
      <c r="F159" s="187"/>
      <c r="G159" s="187"/>
      <c r="H159" s="187"/>
      <c r="I159" s="188"/>
      <c r="J159" s="188"/>
      <c r="K159" s="188"/>
      <c r="L159" s="188"/>
      <c r="M159" s="188"/>
      <c r="N159" s="188"/>
      <c r="O159" s="188"/>
      <c r="P159" s="188"/>
      <c r="Q159" s="111"/>
      <c r="R159" s="100"/>
      <c r="S159" s="101"/>
      <c r="T159" s="83"/>
      <c r="U159" s="83"/>
      <c r="V159" s="83"/>
      <c r="W159" s="93"/>
      <c r="X159" s="93"/>
      <c r="Y159" s="93"/>
      <c r="Z159" s="83"/>
      <c r="AA159" s="83"/>
    </row>
    <row r="160" spans="1:27" ht="18.75" x14ac:dyDescent="0.3">
      <c r="A160" s="172"/>
      <c r="B160" s="144"/>
      <c r="C160" s="187"/>
      <c r="D160" s="144"/>
      <c r="E160" s="187"/>
      <c r="F160" s="187"/>
      <c r="G160" s="187"/>
      <c r="H160" s="187"/>
      <c r="I160" s="188"/>
      <c r="J160" s="188"/>
      <c r="K160" s="188"/>
      <c r="L160" s="188"/>
      <c r="M160" s="188"/>
      <c r="N160" s="188"/>
      <c r="O160" s="188"/>
      <c r="P160" s="188"/>
      <c r="Q160" s="111"/>
      <c r="R160" s="100"/>
      <c r="S160" s="101"/>
      <c r="T160" s="83"/>
      <c r="U160" s="83"/>
      <c r="V160" s="83"/>
      <c r="W160" s="93"/>
      <c r="X160" s="93"/>
      <c r="Y160" s="93"/>
      <c r="Z160" s="83"/>
      <c r="AA160" s="83"/>
    </row>
    <row r="161" spans="1:27" ht="18.75" x14ac:dyDescent="0.3">
      <c r="A161" s="172"/>
      <c r="B161" s="144"/>
      <c r="C161" s="187"/>
      <c r="D161" s="144"/>
      <c r="E161" s="187"/>
      <c r="F161" s="187"/>
      <c r="G161" s="187"/>
      <c r="H161" s="187"/>
      <c r="I161" s="188"/>
      <c r="J161" s="188"/>
      <c r="K161" s="188"/>
      <c r="L161" s="188"/>
      <c r="M161" s="188"/>
      <c r="N161" s="188"/>
      <c r="O161" s="188"/>
      <c r="P161" s="188"/>
      <c r="Q161" s="111"/>
      <c r="R161" s="100"/>
      <c r="S161" s="101"/>
      <c r="T161" s="83"/>
      <c r="U161" s="83"/>
      <c r="V161" s="83"/>
      <c r="W161" s="93"/>
      <c r="X161" s="93"/>
      <c r="Y161" s="93"/>
      <c r="Z161" s="83"/>
      <c r="AA161" s="83"/>
    </row>
    <row r="162" spans="1:27" ht="18.75" x14ac:dyDescent="0.3">
      <c r="A162" s="172"/>
      <c r="B162" s="144"/>
      <c r="C162" s="187"/>
      <c r="D162" s="144"/>
      <c r="E162" s="187"/>
      <c r="F162" s="187"/>
      <c r="G162" s="187"/>
      <c r="H162" s="187"/>
      <c r="I162" s="188"/>
      <c r="J162" s="188"/>
      <c r="K162" s="188"/>
      <c r="L162" s="188"/>
      <c r="M162" s="188"/>
      <c r="N162" s="188"/>
      <c r="O162" s="188"/>
      <c r="P162" s="188"/>
      <c r="Q162" s="111"/>
      <c r="R162" s="100"/>
      <c r="S162" s="101"/>
      <c r="T162" s="83"/>
      <c r="U162" s="83"/>
      <c r="V162" s="83"/>
      <c r="W162" s="93"/>
      <c r="X162" s="93"/>
      <c r="Y162" s="93"/>
      <c r="Z162" s="83"/>
      <c r="AA162" s="83"/>
    </row>
    <row r="163" spans="1:27" ht="18.75" x14ac:dyDescent="0.3">
      <c r="A163" s="172"/>
      <c r="B163" s="144"/>
      <c r="C163" s="187"/>
      <c r="D163" s="144"/>
      <c r="E163" s="187"/>
      <c r="F163" s="187"/>
      <c r="G163" s="187"/>
      <c r="H163" s="187"/>
      <c r="I163" s="188"/>
      <c r="J163" s="188"/>
      <c r="K163" s="188"/>
      <c r="L163" s="188"/>
      <c r="M163" s="188"/>
      <c r="N163" s="188"/>
      <c r="O163" s="188"/>
      <c r="P163" s="188"/>
      <c r="Q163" s="111"/>
      <c r="R163" s="100"/>
      <c r="S163" s="101"/>
      <c r="T163" s="83"/>
      <c r="U163" s="83"/>
      <c r="V163" s="83"/>
      <c r="W163" s="93"/>
      <c r="X163" s="93"/>
      <c r="Y163" s="93"/>
      <c r="Z163" s="83"/>
      <c r="AA163" s="83"/>
    </row>
    <row r="164" spans="1:27" ht="18.75" x14ac:dyDescent="0.3">
      <c r="A164" s="172"/>
      <c r="B164" s="144"/>
      <c r="C164" s="187"/>
      <c r="D164" s="144"/>
      <c r="E164" s="187"/>
      <c r="F164" s="187"/>
      <c r="G164" s="187"/>
      <c r="H164" s="187"/>
      <c r="I164" s="188"/>
      <c r="J164" s="188"/>
      <c r="K164" s="188"/>
      <c r="L164" s="188"/>
      <c r="M164" s="188"/>
      <c r="N164" s="188"/>
      <c r="O164" s="188"/>
      <c r="P164" s="188"/>
      <c r="Q164" s="111"/>
      <c r="R164" s="100"/>
      <c r="S164" s="101"/>
      <c r="T164" s="83"/>
      <c r="U164" s="83"/>
      <c r="V164" s="83"/>
      <c r="W164" s="93"/>
      <c r="X164" s="93"/>
      <c r="Y164" s="93"/>
      <c r="Z164" s="83"/>
      <c r="AA164" s="83"/>
    </row>
    <row r="165" spans="1:27" ht="18.75" x14ac:dyDescent="0.3">
      <c r="A165" s="172"/>
      <c r="B165" s="144"/>
      <c r="C165" s="187"/>
      <c r="D165" s="144"/>
      <c r="E165" s="187"/>
      <c r="F165" s="187"/>
      <c r="G165" s="187"/>
      <c r="H165" s="187"/>
      <c r="I165" s="188"/>
      <c r="J165" s="188"/>
      <c r="K165" s="188"/>
      <c r="L165" s="188"/>
      <c r="M165" s="188"/>
      <c r="N165" s="188"/>
      <c r="O165" s="188"/>
      <c r="P165" s="188"/>
      <c r="Q165" s="111"/>
      <c r="R165" s="100"/>
      <c r="S165" s="101"/>
      <c r="T165" s="83"/>
      <c r="U165" s="83"/>
      <c r="V165" s="83"/>
      <c r="W165" s="93"/>
      <c r="X165" s="93"/>
      <c r="Y165" s="93"/>
      <c r="Z165" s="83"/>
      <c r="AA165" s="83"/>
    </row>
    <row r="166" spans="1:27" ht="18.75" x14ac:dyDescent="0.3">
      <c r="A166" s="172"/>
      <c r="B166" s="144"/>
      <c r="C166" s="187"/>
      <c r="D166" s="144"/>
      <c r="E166" s="187"/>
      <c r="F166" s="187"/>
      <c r="G166" s="187"/>
      <c r="H166" s="187"/>
      <c r="I166" s="188"/>
      <c r="J166" s="188"/>
      <c r="K166" s="188"/>
      <c r="L166" s="188"/>
      <c r="M166" s="188"/>
      <c r="N166" s="188"/>
      <c r="O166" s="188"/>
      <c r="P166" s="188"/>
      <c r="Q166" s="111"/>
      <c r="R166" s="100"/>
      <c r="S166" s="101"/>
      <c r="T166" s="83"/>
      <c r="U166" s="83"/>
      <c r="V166" s="83"/>
      <c r="W166" s="93"/>
      <c r="X166" s="93"/>
      <c r="Y166" s="93"/>
      <c r="Z166" s="83"/>
      <c r="AA166" s="83"/>
    </row>
    <row r="167" spans="1:27" ht="18.75" x14ac:dyDescent="0.3">
      <c r="A167" s="172"/>
      <c r="B167" s="144"/>
      <c r="C167" s="187"/>
      <c r="D167" s="144"/>
      <c r="E167" s="187"/>
      <c r="F167" s="187"/>
      <c r="G167" s="187"/>
      <c r="H167" s="187"/>
      <c r="I167" s="188"/>
      <c r="J167" s="188"/>
      <c r="K167" s="188"/>
      <c r="L167" s="188"/>
      <c r="M167" s="188"/>
      <c r="N167" s="188"/>
      <c r="O167" s="188"/>
      <c r="P167" s="188"/>
      <c r="Q167" s="111"/>
      <c r="R167" s="100"/>
      <c r="S167" s="101"/>
      <c r="T167" s="83"/>
      <c r="U167" s="83"/>
      <c r="V167" s="83"/>
      <c r="W167" s="93"/>
      <c r="X167" s="93"/>
      <c r="Y167" s="93"/>
      <c r="Z167" s="83"/>
      <c r="AA167" s="83"/>
    </row>
    <row r="168" spans="1:27" ht="18.75" x14ac:dyDescent="0.3">
      <c r="A168" s="172"/>
      <c r="B168" s="144"/>
      <c r="C168" s="187"/>
      <c r="D168" s="144"/>
      <c r="E168" s="187"/>
      <c r="F168" s="187"/>
      <c r="G168" s="187"/>
      <c r="H168" s="187"/>
      <c r="I168" s="188"/>
      <c r="J168" s="188"/>
      <c r="K168" s="188"/>
      <c r="L168" s="188"/>
      <c r="M168" s="188"/>
      <c r="N168" s="188"/>
      <c r="O168" s="188"/>
      <c r="P168" s="188"/>
      <c r="Q168" s="111"/>
      <c r="R168" s="100"/>
      <c r="S168" s="101"/>
      <c r="T168" s="83"/>
      <c r="U168" s="83"/>
      <c r="V168" s="83"/>
      <c r="W168" s="93"/>
      <c r="X168" s="93"/>
      <c r="Y168" s="93"/>
      <c r="Z168" s="83"/>
      <c r="AA168" s="83"/>
    </row>
    <row r="169" spans="1:27" ht="18.75" x14ac:dyDescent="0.3">
      <c r="A169" s="172"/>
      <c r="B169" s="144"/>
      <c r="C169" s="187"/>
      <c r="D169" s="144"/>
      <c r="E169" s="187"/>
      <c r="F169" s="187"/>
      <c r="G169" s="187"/>
      <c r="H169" s="187"/>
      <c r="I169" s="188"/>
      <c r="J169" s="188"/>
      <c r="K169" s="188"/>
      <c r="L169" s="188"/>
      <c r="M169" s="188"/>
      <c r="N169" s="188"/>
      <c r="O169" s="188"/>
      <c r="P169" s="188"/>
      <c r="Q169" s="111"/>
      <c r="R169" s="100"/>
      <c r="S169" s="101"/>
      <c r="T169" s="83"/>
      <c r="U169" s="83"/>
      <c r="V169" s="83"/>
      <c r="W169" s="93"/>
      <c r="X169" s="93"/>
      <c r="Y169" s="93"/>
      <c r="Z169" s="83"/>
      <c r="AA169" s="83"/>
    </row>
    <row r="170" spans="1:27" ht="18.75" x14ac:dyDescent="0.3">
      <c r="A170" s="172"/>
      <c r="B170" s="144"/>
      <c r="C170" s="187"/>
      <c r="D170" s="144"/>
      <c r="E170" s="187"/>
      <c r="F170" s="187"/>
      <c r="G170" s="187"/>
      <c r="H170" s="187"/>
      <c r="I170" s="188"/>
      <c r="J170" s="188"/>
      <c r="K170" s="188"/>
      <c r="L170" s="188"/>
      <c r="M170" s="188"/>
      <c r="N170" s="188"/>
      <c r="O170" s="188"/>
      <c r="P170" s="188"/>
      <c r="Q170" s="111"/>
      <c r="R170" s="100"/>
      <c r="S170" s="101"/>
      <c r="T170" s="83"/>
      <c r="U170" s="83"/>
      <c r="V170" s="83"/>
      <c r="W170" s="93"/>
      <c r="X170" s="93"/>
      <c r="Y170" s="93"/>
      <c r="Z170" s="83"/>
      <c r="AA170" s="83"/>
    </row>
    <row r="171" spans="1:27" ht="18.75" x14ac:dyDescent="0.3">
      <c r="A171" s="172"/>
      <c r="B171" s="144"/>
      <c r="C171" s="187"/>
      <c r="D171" s="144"/>
      <c r="E171" s="187"/>
      <c r="F171" s="187"/>
      <c r="G171" s="187"/>
      <c r="H171" s="187"/>
      <c r="I171" s="188"/>
      <c r="J171" s="188"/>
      <c r="K171" s="188"/>
      <c r="L171" s="188"/>
      <c r="M171" s="188"/>
      <c r="N171" s="188"/>
      <c r="O171" s="188"/>
      <c r="P171" s="188"/>
      <c r="Q171" s="111"/>
      <c r="R171" s="100"/>
      <c r="S171" s="101"/>
      <c r="T171" s="83"/>
      <c r="U171" s="83"/>
      <c r="V171" s="83"/>
      <c r="W171" s="93"/>
      <c r="X171" s="93"/>
      <c r="Y171" s="93"/>
      <c r="Z171" s="83"/>
      <c r="AA171" s="83"/>
    </row>
    <row r="172" spans="1:27" ht="18.75" x14ac:dyDescent="0.3">
      <c r="A172" s="172"/>
      <c r="B172" s="144"/>
      <c r="C172" s="187"/>
      <c r="D172" s="144"/>
      <c r="E172" s="187"/>
      <c r="F172" s="187"/>
      <c r="G172" s="187"/>
      <c r="H172" s="187"/>
      <c r="I172" s="188"/>
      <c r="J172" s="188"/>
      <c r="K172" s="188"/>
      <c r="L172" s="188"/>
      <c r="M172" s="188"/>
      <c r="N172" s="188"/>
      <c r="O172" s="188"/>
      <c r="P172" s="188"/>
      <c r="Q172" s="111"/>
      <c r="R172" s="100"/>
      <c r="S172" s="101"/>
      <c r="T172" s="83"/>
      <c r="U172" s="83"/>
      <c r="V172" s="83"/>
      <c r="W172" s="93"/>
      <c r="X172" s="93"/>
      <c r="Y172" s="93"/>
      <c r="Z172" s="83"/>
      <c r="AA172" s="83"/>
    </row>
    <row r="173" spans="1:27" ht="18.75" x14ac:dyDescent="0.3">
      <c r="A173" s="172"/>
      <c r="B173" s="144"/>
      <c r="C173" s="187"/>
      <c r="D173" s="144"/>
      <c r="E173" s="187"/>
      <c r="F173" s="187"/>
      <c r="G173" s="187"/>
      <c r="H173" s="187"/>
      <c r="I173" s="188"/>
      <c r="J173" s="188"/>
      <c r="K173" s="188"/>
      <c r="L173" s="188"/>
      <c r="M173" s="188"/>
      <c r="N173" s="188"/>
      <c r="O173" s="188"/>
      <c r="P173" s="188"/>
      <c r="Q173" s="111"/>
      <c r="R173" s="100"/>
      <c r="S173" s="101"/>
      <c r="T173" s="83"/>
      <c r="U173" s="83"/>
      <c r="V173" s="83"/>
      <c r="W173" s="93"/>
      <c r="X173" s="93"/>
      <c r="Y173" s="93"/>
      <c r="Z173" s="83"/>
      <c r="AA173" s="83"/>
    </row>
    <row r="174" spans="1:27" ht="18.75" x14ac:dyDescent="0.3">
      <c r="A174" s="172"/>
      <c r="B174" s="144"/>
      <c r="C174" s="187"/>
      <c r="D174" s="144"/>
      <c r="E174" s="187"/>
      <c r="F174" s="187"/>
      <c r="G174" s="187"/>
      <c r="H174" s="187"/>
      <c r="I174" s="188"/>
      <c r="J174" s="188"/>
      <c r="K174" s="188"/>
      <c r="L174" s="188"/>
      <c r="M174" s="188"/>
      <c r="N174" s="188"/>
      <c r="O174" s="188"/>
      <c r="P174" s="188"/>
      <c r="Q174" s="111"/>
      <c r="R174" s="100"/>
      <c r="S174" s="101"/>
      <c r="T174" s="83"/>
      <c r="U174" s="83"/>
      <c r="V174" s="83"/>
      <c r="W174" s="93"/>
      <c r="X174" s="93"/>
      <c r="Y174" s="93"/>
      <c r="Z174" s="83"/>
      <c r="AA174" s="83"/>
    </row>
    <row r="175" spans="1:27" ht="18.75" x14ac:dyDescent="0.3">
      <c r="A175" s="172"/>
      <c r="B175" s="144"/>
      <c r="C175" s="187"/>
      <c r="D175" s="144"/>
      <c r="E175" s="187"/>
      <c r="F175" s="187"/>
      <c r="G175" s="187"/>
      <c r="H175" s="187"/>
      <c r="I175" s="188"/>
      <c r="J175" s="188"/>
      <c r="K175" s="188"/>
      <c r="L175" s="188"/>
      <c r="M175" s="188"/>
      <c r="N175" s="188"/>
      <c r="O175" s="188"/>
      <c r="P175" s="188"/>
      <c r="Q175" s="111"/>
      <c r="R175" s="100"/>
      <c r="S175" s="101"/>
      <c r="T175" s="83"/>
      <c r="U175" s="83"/>
      <c r="V175" s="83"/>
      <c r="W175" s="93"/>
      <c r="X175" s="93"/>
      <c r="Y175" s="93"/>
      <c r="Z175" s="83"/>
      <c r="AA175" s="83"/>
    </row>
    <row r="176" spans="1:27" ht="18.75" x14ac:dyDescent="0.3">
      <c r="A176" s="172"/>
      <c r="B176" s="144"/>
      <c r="C176" s="187"/>
      <c r="D176" s="144"/>
      <c r="E176" s="187"/>
      <c r="F176" s="187"/>
      <c r="G176" s="187"/>
      <c r="H176" s="187"/>
      <c r="I176" s="188"/>
      <c r="J176" s="188"/>
      <c r="K176" s="188"/>
      <c r="L176" s="188"/>
      <c r="M176" s="188"/>
      <c r="N176" s="188"/>
      <c r="O176" s="188"/>
      <c r="P176" s="188"/>
      <c r="Q176" s="111"/>
      <c r="R176" s="100"/>
      <c r="S176" s="101"/>
      <c r="T176" s="83"/>
      <c r="U176" s="83"/>
      <c r="V176" s="83"/>
      <c r="W176" s="93"/>
      <c r="X176" s="93"/>
      <c r="Y176" s="93"/>
      <c r="Z176" s="83"/>
      <c r="AA176" s="83"/>
    </row>
    <row r="177" spans="1:27" ht="18.75" x14ac:dyDescent="0.3">
      <c r="A177" s="172"/>
      <c r="B177" s="144"/>
      <c r="C177" s="187"/>
      <c r="D177" s="144"/>
      <c r="E177" s="187"/>
      <c r="F177" s="187"/>
      <c r="G177" s="187"/>
      <c r="H177" s="187"/>
      <c r="I177" s="188"/>
      <c r="J177" s="188"/>
      <c r="K177" s="188"/>
      <c r="L177" s="188"/>
      <c r="M177" s="188"/>
      <c r="N177" s="188"/>
      <c r="O177" s="188"/>
      <c r="P177" s="188"/>
      <c r="Q177" s="111"/>
      <c r="R177" s="100"/>
      <c r="S177" s="101"/>
      <c r="T177" s="83"/>
      <c r="U177" s="83"/>
      <c r="V177" s="83"/>
      <c r="W177" s="93"/>
      <c r="X177" s="93"/>
      <c r="Y177" s="93"/>
      <c r="Z177" s="83"/>
      <c r="AA177" s="83"/>
    </row>
    <row r="178" spans="1:27" ht="18.75" x14ac:dyDescent="0.3">
      <c r="A178" s="172"/>
      <c r="B178" s="144"/>
      <c r="C178" s="187"/>
      <c r="D178" s="144"/>
      <c r="E178" s="187"/>
      <c r="F178" s="187"/>
      <c r="G178" s="187"/>
      <c r="H178" s="187"/>
      <c r="I178" s="188"/>
      <c r="J178" s="188"/>
      <c r="K178" s="188"/>
      <c r="L178" s="188"/>
      <c r="M178" s="188"/>
      <c r="N178" s="188"/>
      <c r="O178" s="188"/>
      <c r="P178" s="188"/>
      <c r="Q178" s="111"/>
      <c r="R178" s="100"/>
      <c r="S178" s="101"/>
      <c r="T178" s="83"/>
      <c r="U178" s="83"/>
      <c r="V178" s="83"/>
      <c r="W178" s="93"/>
      <c r="X178" s="93"/>
      <c r="Y178" s="93"/>
      <c r="Z178" s="83"/>
      <c r="AA178" s="83"/>
    </row>
    <row r="179" spans="1:27" ht="18.75" x14ac:dyDescent="0.3">
      <c r="A179" s="172"/>
      <c r="B179" s="144"/>
      <c r="C179" s="187"/>
      <c r="D179" s="144"/>
      <c r="E179" s="187"/>
      <c r="F179" s="187"/>
      <c r="G179" s="187"/>
      <c r="H179" s="187"/>
      <c r="I179" s="188"/>
      <c r="J179" s="188"/>
      <c r="K179" s="188"/>
      <c r="L179" s="188"/>
      <c r="M179" s="188"/>
      <c r="N179" s="188"/>
      <c r="O179" s="188"/>
      <c r="P179" s="188"/>
      <c r="Q179" s="111"/>
      <c r="R179" s="100"/>
      <c r="S179" s="101"/>
      <c r="T179" s="83"/>
      <c r="U179" s="83"/>
      <c r="V179" s="83"/>
      <c r="W179" s="93"/>
      <c r="X179" s="93"/>
      <c r="Y179" s="93"/>
      <c r="Z179" s="83"/>
      <c r="AA179" s="83"/>
    </row>
    <row r="180" spans="1:27" ht="18.75" x14ac:dyDescent="0.3">
      <c r="A180" s="172"/>
      <c r="B180" s="144"/>
      <c r="C180" s="187"/>
      <c r="D180" s="144"/>
      <c r="E180" s="187"/>
      <c r="F180" s="187"/>
      <c r="G180" s="187"/>
      <c r="H180" s="187"/>
      <c r="I180" s="188"/>
      <c r="J180" s="188"/>
      <c r="K180" s="188"/>
      <c r="L180" s="188"/>
      <c r="M180" s="188"/>
      <c r="N180" s="188"/>
      <c r="O180" s="188"/>
      <c r="P180" s="188"/>
      <c r="Q180" s="111"/>
      <c r="R180" s="100"/>
      <c r="S180" s="101"/>
      <c r="T180" s="83"/>
      <c r="U180" s="83"/>
      <c r="V180" s="83"/>
      <c r="W180" s="93"/>
      <c r="X180" s="93"/>
      <c r="Y180" s="93"/>
      <c r="Z180" s="83"/>
      <c r="AA180" s="83"/>
    </row>
    <row r="181" spans="1:27" ht="18.75" x14ac:dyDescent="0.3">
      <c r="A181" s="172"/>
      <c r="B181" s="144"/>
      <c r="C181" s="187"/>
      <c r="D181" s="144"/>
      <c r="E181" s="187"/>
      <c r="F181" s="187"/>
      <c r="G181" s="187"/>
      <c r="H181" s="187"/>
      <c r="I181" s="188"/>
      <c r="J181" s="188"/>
      <c r="K181" s="188"/>
      <c r="L181" s="188"/>
      <c r="M181" s="188"/>
      <c r="N181" s="188"/>
      <c r="O181" s="188"/>
      <c r="P181" s="188"/>
      <c r="Q181" s="111"/>
      <c r="R181" s="100"/>
      <c r="S181" s="101"/>
      <c r="T181" s="83"/>
      <c r="U181" s="83"/>
      <c r="V181" s="83"/>
      <c r="W181" s="93"/>
      <c r="X181" s="93"/>
      <c r="Y181" s="93"/>
      <c r="Z181" s="83"/>
      <c r="AA181" s="83"/>
    </row>
    <row r="182" spans="1:27" ht="18.75" x14ac:dyDescent="0.3">
      <c r="A182" s="172"/>
      <c r="B182" s="144"/>
      <c r="C182" s="187"/>
      <c r="D182" s="144"/>
      <c r="E182" s="187"/>
      <c r="F182" s="187"/>
      <c r="G182" s="187"/>
      <c r="H182" s="187"/>
      <c r="I182" s="188"/>
      <c r="J182" s="188"/>
      <c r="K182" s="188"/>
      <c r="L182" s="188"/>
      <c r="M182" s="188"/>
      <c r="N182" s="188"/>
      <c r="O182" s="188"/>
      <c r="P182" s="188"/>
      <c r="Q182" s="111"/>
      <c r="R182" s="100"/>
      <c r="S182" s="101"/>
      <c r="T182" s="83"/>
      <c r="U182" s="83"/>
      <c r="V182" s="83"/>
      <c r="W182" s="93"/>
      <c r="X182" s="93"/>
      <c r="Y182" s="93"/>
      <c r="Z182" s="83"/>
      <c r="AA182" s="83"/>
    </row>
    <row r="183" spans="1:27" ht="18.75" x14ac:dyDescent="0.3">
      <c r="A183" s="172"/>
      <c r="B183" s="144"/>
      <c r="C183" s="187"/>
      <c r="D183" s="144"/>
      <c r="E183" s="187"/>
      <c r="F183" s="187"/>
      <c r="G183" s="187"/>
      <c r="H183" s="187"/>
      <c r="I183" s="188"/>
      <c r="J183" s="188"/>
      <c r="K183" s="188"/>
      <c r="L183" s="188"/>
      <c r="M183" s="188"/>
      <c r="N183" s="188"/>
      <c r="O183" s="188"/>
      <c r="P183" s="188"/>
      <c r="Q183" s="111"/>
      <c r="R183" s="100"/>
      <c r="S183" s="101"/>
      <c r="T183" s="83"/>
      <c r="U183" s="83"/>
      <c r="V183" s="83"/>
      <c r="W183" s="93"/>
      <c r="X183" s="93"/>
      <c r="Y183" s="93"/>
      <c r="Z183" s="83"/>
      <c r="AA183" s="83"/>
    </row>
    <row r="184" spans="1:27" ht="18.75" x14ac:dyDescent="0.3">
      <c r="A184" s="172"/>
      <c r="B184" s="144"/>
      <c r="C184" s="187"/>
      <c r="D184" s="144"/>
      <c r="E184" s="187"/>
      <c r="F184" s="187"/>
      <c r="G184" s="187"/>
      <c r="H184" s="187"/>
      <c r="I184" s="188"/>
      <c r="J184" s="188"/>
      <c r="K184" s="188"/>
      <c r="L184" s="188"/>
      <c r="M184" s="188"/>
      <c r="N184" s="188"/>
      <c r="O184" s="188"/>
      <c r="P184" s="188"/>
      <c r="Q184" s="111"/>
      <c r="R184" s="100"/>
      <c r="S184" s="101"/>
      <c r="T184" s="83"/>
      <c r="U184" s="83"/>
      <c r="V184" s="83"/>
      <c r="W184" s="93"/>
      <c r="X184" s="93"/>
      <c r="Y184" s="93"/>
      <c r="Z184" s="83"/>
      <c r="AA184" s="83"/>
    </row>
  </sheetData>
  <protectedRanges>
    <protectedRange sqref="N36:N63 N137:N184 N1:N28 N29:N35 N65:N109 N110:N126 N129:N136 N127:N128" name="Диапазон1"/>
  </protectedRanges>
  <mergeCells count="481">
    <mergeCell ref="F22:F23"/>
    <mergeCell ref="G22:G23"/>
    <mergeCell ref="H22:H23"/>
    <mergeCell ref="Q6:Q8"/>
    <mergeCell ref="I7:J7"/>
    <mergeCell ref="K7:L7"/>
    <mergeCell ref="M7:N7"/>
    <mergeCell ref="O7:P7"/>
    <mergeCell ref="J1:K1"/>
    <mergeCell ref="I2:L2"/>
    <mergeCell ref="H3:M3"/>
    <mergeCell ref="J4:K4"/>
    <mergeCell ref="P26:P27"/>
    <mergeCell ref="Q26:Q27"/>
    <mergeCell ref="H26:H27"/>
    <mergeCell ref="I26:I27"/>
    <mergeCell ref="J26:J27"/>
    <mergeCell ref="K26:K27"/>
    <mergeCell ref="L26:L27"/>
    <mergeCell ref="M26:M27"/>
    <mergeCell ref="A6:A8"/>
    <mergeCell ref="B6:B8"/>
    <mergeCell ref="D6:D8"/>
    <mergeCell ref="E6:E8"/>
    <mergeCell ref="F6:F8"/>
    <mergeCell ref="G6:G8"/>
    <mergeCell ref="H6:H8"/>
    <mergeCell ref="I6:P6"/>
    <mergeCell ref="O22:O23"/>
    <mergeCell ref="P22:P23"/>
    <mergeCell ref="B12:H12"/>
    <mergeCell ref="A22:A23"/>
    <mergeCell ref="B22:B23"/>
    <mergeCell ref="C22:C23"/>
    <mergeCell ref="D22:D23"/>
    <mergeCell ref="E22:E23"/>
    <mergeCell ref="A39:A40"/>
    <mergeCell ref="B39:B40"/>
    <mergeCell ref="C39:C40"/>
    <mergeCell ref="D39:D40"/>
    <mergeCell ref="E39:E40"/>
    <mergeCell ref="L39:L40"/>
    <mergeCell ref="M39:M40"/>
    <mergeCell ref="N39:N40"/>
    <mergeCell ref="Q22:Q23"/>
    <mergeCell ref="A26:A27"/>
    <mergeCell ref="B26:B27"/>
    <mergeCell ref="C26:C27"/>
    <mergeCell ref="D26:D27"/>
    <mergeCell ref="E26:E27"/>
    <mergeCell ref="F26:F27"/>
    <mergeCell ref="G26:G27"/>
    <mergeCell ref="I22:I23"/>
    <mergeCell ref="J22:J23"/>
    <mergeCell ref="K22:K23"/>
    <mergeCell ref="L22:L23"/>
    <mergeCell ref="M22:M23"/>
    <mergeCell ref="N22:N23"/>
    <mergeCell ref="N26:N27"/>
    <mergeCell ref="O26:O27"/>
    <mergeCell ref="Q31:Q32"/>
    <mergeCell ref="F31:F32"/>
    <mergeCell ref="G31:G32"/>
    <mergeCell ref="H31:H32"/>
    <mergeCell ref="I31:I32"/>
    <mergeCell ref="J31:J32"/>
    <mergeCell ref="K31:K32"/>
    <mergeCell ref="M33:M34"/>
    <mergeCell ref="A31:A32"/>
    <mergeCell ref="B31:B32"/>
    <mergeCell ref="C31:C32"/>
    <mergeCell ref="D31:D32"/>
    <mergeCell ref="E31:E32"/>
    <mergeCell ref="O31:O32"/>
    <mergeCell ref="P31:P32"/>
    <mergeCell ref="L31:L32"/>
    <mergeCell ref="M31:M32"/>
    <mergeCell ref="N31:N32"/>
    <mergeCell ref="O39:O40"/>
    <mergeCell ref="P39:P40"/>
    <mergeCell ref="Q39:Q40"/>
    <mergeCell ref="F39:F40"/>
    <mergeCell ref="G39:G40"/>
    <mergeCell ref="H39:H40"/>
    <mergeCell ref="I39:I40"/>
    <mergeCell ref="J39:J40"/>
    <mergeCell ref="K39:K40"/>
    <mergeCell ref="M41:M42"/>
    <mergeCell ref="N41:N42"/>
    <mergeCell ref="O41:O42"/>
    <mergeCell ref="P41:P42"/>
    <mergeCell ref="Q41:Q42"/>
    <mergeCell ref="A43:A44"/>
    <mergeCell ref="B43:B44"/>
    <mergeCell ref="C43:C44"/>
    <mergeCell ref="D43:D44"/>
    <mergeCell ref="E43:E44"/>
    <mergeCell ref="G41:G42"/>
    <mergeCell ref="H41:H42"/>
    <mergeCell ref="I41:I42"/>
    <mergeCell ref="J41:J42"/>
    <mergeCell ref="K41:K42"/>
    <mergeCell ref="L41:L42"/>
    <mergeCell ref="A41:A42"/>
    <mergeCell ref="B41:B42"/>
    <mergeCell ref="C41:C42"/>
    <mergeCell ref="D41:D42"/>
    <mergeCell ref="E41:E42"/>
    <mergeCell ref="F41:F42"/>
    <mergeCell ref="Q43:Q44"/>
    <mergeCell ref="M43:M44"/>
    <mergeCell ref="O43:O44"/>
    <mergeCell ref="P43:P44"/>
    <mergeCell ref="F43:F44"/>
    <mergeCell ref="G43:G44"/>
    <mergeCell ref="H43:H44"/>
    <mergeCell ref="I43:I44"/>
    <mergeCell ref="J43:J44"/>
    <mergeCell ref="N47:N48"/>
    <mergeCell ref="O47:O48"/>
    <mergeCell ref="P47:P48"/>
    <mergeCell ref="F47:F48"/>
    <mergeCell ref="G47:G48"/>
    <mergeCell ref="K43:K44"/>
    <mergeCell ref="L43:L44"/>
    <mergeCell ref="Q47:Q48"/>
    <mergeCell ref="A49:A50"/>
    <mergeCell ref="B49:B50"/>
    <mergeCell ref="C49:C50"/>
    <mergeCell ref="D49:D50"/>
    <mergeCell ref="E49:E50"/>
    <mergeCell ref="F49:F50"/>
    <mergeCell ref="H47:H48"/>
    <mergeCell ref="I47:I48"/>
    <mergeCell ref="J47:J48"/>
    <mergeCell ref="K47:K48"/>
    <mergeCell ref="L47:L48"/>
    <mergeCell ref="M47:M48"/>
    <mergeCell ref="Q49:Q50"/>
    <mergeCell ref="N49:N50"/>
    <mergeCell ref="O49:O50"/>
    <mergeCell ref="P49:P50"/>
    <mergeCell ref="A47:A48"/>
    <mergeCell ref="B47:B48"/>
    <mergeCell ref="C47:C48"/>
    <mergeCell ref="D47:D48"/>
    <mergeCell ref="E47:E48"/>
    <mergeCell ref="D51:D52"/>
    <mergeCell ref="E51:E52"/>
    <mergeCell ref="F51:F52"/>
    <mergeCell ref="G51:G52"/>
    <mergeCell ref="L49:L50"/>
    <mergeCell ref="M49:M50"/>
    <mergeCell ref="G49:G50"/>
    <mergeCell ref="H49:H50"/>
    <mergeCell ref="I49:I50"/>
    <mergeCell ref="J49:J50"/>
    <mergeCell ref="K49:K50"/>
    <mergeCell ref="N51:N52"/>
    <mergeCell ref="O51:O52"/>
    <mergeCell ref="P51:P52"/>
    <mergeCell ref="Q51:Q52"/>
    <mergeCell ref="A53:A54"/>
    <mergeCell ref="B53:B54"/>
    <mergeCell ref="C53:C54"/>
    <mergeCell ref="D53:D54"/>
    <mergeCell ref="E53:E54"/>
    <mergeCell ref="F53:F54"/>
    <mergeCell ref="H51:H52"/>
    <mergeCell ref="I51:I52"/>
    <mergeCell ref="J51:J52"/>
    <mergeCell ref="K51:K52"/>
    <mergeCell ref="L51:L52"/>
    <mergeCell ref="M51:M52"/>
    <mergeCell ref="Q53:Q54"/>
    <mergeCell ref="M53:M54"/>
    <mergeCell ref="N53:N54"/>
    <mergeCell ref="O53:O54"/>
    <mergeCell ref="P53:P54"/>
    <mergeCell ref="A51:A52"/>
    <mergeCell ref="B51:B52"/>
    <mergeCell ref="C51:C52"/>
    <mergeCell ref="B56:B57"/>
    <mergeCell ref="C56:C57"/>
    <mergeCell ref="D56:D57"/>
    <mergeCell ref="E56:E57"/>
    <mergeCell ref="F56:F57"/>
    <mergeCell ref="G56:G57"/>
    <mergeCell ref="H56:H57"/>
    <mergeCell ref="L53:L54"/>
    <mergeCell ref="G53:G54"/>
    <mergeCell ref="H53:H54"/>
    <mergeCell ref="I53:I54"/>
    <mergeCell ref="J53:J54"/>
    <mergeCell ref="K53:K54"/>
    <mergeCell ref="O56:O57"/>
    <mergeCell ref="P56:P57"/>
    <mergeCell ref="Q56:Q57"/>
    <mergeCell ref="A58:A59"/>
    <mergeCell ref="B58:B59"/>
    <mergeCell ref="C58:C59"/>
    <mergeCell ref="D58:D59"/>
    <mergeCell ref="E58:E59"/>
    <mergeCell ref="F58:F59"/>
    <mergeCell ref="G58:G59"/>
    <mergeCell ref="I56:I57"/>
    <mergeCell ref="J56:J57"/>
    <mergeCell ref="K56:K57"/>
    <mergeCell ref="L56:L57"/>
    <mergeCell ref="M56:M57"/>
    <mergeCell ref="N56:N57"/>
    <mergeCell ref="N58:N59"/>
    <mergeCell ref="O58:O59"/>
    <mergeCell ref="P58:P59"/>
    <mergeCell ref="Q58:Q59"/>
    <mergeCell ref="K58:K59"/>
    <mergeCell ref="L58:L59"/>
    <mergeCell ref="M58:M59"/>
    <mergeCell ref="A56:A57"/>
    <mergeCell ref="A60:A61"/>
    <mergeCell ref="B60:B61"/>
    <mergeCell ref="C60:C61"/>
    <mergeCell ref="D60:D61"/>
    <mergeCell ref="E60:E61"/>
    <mergeCell ref="F60:F61"/>
    <mergeCell ref="H58:H59"/>
    <mergeCell ref="I58:I59"/>
    <mergeCell ref="J58:J59"/>
    <mergeCell ref="M60:M61"/>
    <mergeCell ref="N60:N61"/>
    <mergeCell ref="O60:O61"/>
    <mergeCell ref="P60:P61"/>
    <mergeCell ref="Q60:Q61"/>
    <mergeCell ref="B64:H64"/>
    <mergeCell ref="G60:G61"/>
    <mergeCell ref="H60:H61"/>
    <mergeCell ref="I60:I61"/>
    <mergeCell ref="J60:J61"/>
    <mergeCell ref="K60:K61"/>
    <mergeCell ref="L60:L61"/>
    <mergeCell ref="M74:M75"/>
    <mergeCell ref="N74:N75"/>
    <mergeCell ref="O74:O75"/>
    <mergeCell ref="P74:P75"/>
    <mergeCell ref="Q74:Q75"/>
    <mergeCell ref="A76:A77"/>
    <mergeCell ref="B76:B77"/>
    <mergeCell ref="C76:C77"/>
    <mergeCell ref="D76:D77"/>
    <mergeCell ref="E76:E77"/>
    <mergeCell ref="G74:G75"/>
    <mergeCell ref="H74:H75"/>
    <mergeCell ref="I74:I75"/>
    <mergeCell ref="J74:J75"/>
    <mergeCell ref="K74:K75"/>
    <mergeCell ref="L74:L75"/>
    <mergeCell ref="A74:A75"/>
    <mergeCell ref="B74:B75"/>
    <mergeCell ref="C74:C75"/>
    <mergeCell ref="D74:D75"/>
    <mergeCell ref="E74:E75"/>
    <mergeCell ref="F74:F75"/>
    <mergeCell ref="L76:L77"/>
    <mergeCell ref="M76:M77"/>
    <mergeCell ref="N76:N77"/>
    <mergeCell ref="O76:O77"/>
    <mergeCell ref="P76:P77"/>
    <mergeCell ref="Q76:Q77"/>
    <mergeCell ref="F76:F77"/>
    <mergeCell ref="G76:G77"/>
    <mergeCell ref="H76:H77"/>
    <mergeCell ref="I76:I77"/>
    <mergeCell ref="J76:J77"/>
    <mergeCell ref="K76:K77"/>
    <mergeCell ref="M82:M83"/>
    <mergeCell ref="N82:N83"/>
    <mergeCell ref="O82:O83"/>
    <mergeCell ref="P82:P83"/>
    <mergeCell ref="Q82:Q83"/>
    <mergeCell ref="A85:A86"/>
    <mergeCell ref="B85:B86"/>
    <mergeCell ref="C85:C86"/>
    <mergeCell ref="D85:D86"/>
    <mergeCell ref="E85:E86"/>
    <mergeCell ref="G82:G83"/>
    <mergeCell ref="H82:H83"/>
    <mergeCell ref="I82:I83"/>
    <mergeCell ref="J82:J83"/>
    <mergeCell ref="K82:K83"/>
    <mergeCell ref="L82:L83"/>
    <mergeCell ref="A82:A83"/>
    <mergeCell ref="B82:B83"/>
    <mergeCell ref="C82:C83"/>
    <mergeCell ref="D82:D83"/>
    <mergeCell ref="E82:E83"/>
    <mergeCell ref="F82:F83"/>
    <mergeCell ref="L85:L86"/>
    <mergeCell ref="M85:M86"/>
    <mergeCell ref="N85:N86"/>
    <mergeCell ref="O85:O86"/>
    <mergeCell ref="P85:P86"/>
    <mergeCell ref="Q85:Q86"/>
    <mergeCell ref="F85:F86"/>
    <mergeCell ref="G85:G86"/>
    <mergeCell ref="H85:H86"/>
    <mergeCell ref="I85:I86"/>
    <mergeCell ref="J85:J86"/>
    <mergeCell ref="K85:K86"/>
    <mergeCell ref="N101:N102"/>
    <mergeCell ref="B91:H91"/>
    <mergeCell ref="A95:A96"/>
    <mergeCell ref="B95:B96"/>
    <mergeCell ref="C95:C96"/>
    <mergeCell ref="D95:D96"/>
    <mergeCell ref="E95:E96"/>
    <mergeCell ref="F95:F96"/>
    <mergeCell ref="G95:G96"/>
    <mergeCell ref="H95:H96"/>
    <mergeCell ref="I101:I102"/>
    <mergeCell ref="J101:J102"/>
    <mergeCell ref="O95:O96"/>
    <mergeCell ref="N106:N107"/>
    <mergeCell ref="O106:O107"/>
    <mergeCell ref="P95:P96"/>
    <mergeCell ref="Q95:Q96"/>
    <mergeCell ref="B101:B102"/>
    <mergeCell ref="C101:C102"/>
    <mergeCell ref="D101:D102"/>
    <mergeCell ref="E101:E102"/>
    <mergeCell ref="F101:F102"/>
    <mergeCell ref="G101:G102"/>
    <mergeCell ref="H101:H102"/>
    <mergeCell ref="I95:I96"/>
    <mergeCell ref="J95:J96"/>
    <mergeCell ref="K95:K96"/>
    <mergeCell ref="L95:L96"/>
    <mergeCell ref="M95:M96"/>
    <mergeCell ref="N95:N96"/>
    <mergeCell ref="O101:O102"/>
    <mergeCell ref="P101:P102"/>
    <mergeCell ref="Q101:Q102"/>
    <mergeCell ref="K101:K102"/>
    <mergeCell ref="L101:L102"/>
    <mergeCell ref="M101:M102"/>
    <mergeCell ref="A110:A111"/>
    <mergeCell ref="B110:B111"/>
    <mergeCell ref="C110:C111"/>
    <mergeCell ref="D110:D111"/>
    <mergeCell ref="E110:E111"/>
    <mergeCell ref="P106:P107"/>
    <mergeCell ref="Q106:Q107"/>
    <mergeCell ref="H106:H107"/>
    <mergeCell ref="I106:I107"/>
    <mergeCell ref="J106:J107"/>
    <mergeCell ref="K106:K107"/>
    <mergeCell ref="L106:L107"/>
    <mergeCell ref="M106:M107"/>
    <mergeCell ref="A106:A107"/>
    <mergeCell ref="B106:B107"/>
    <mergeCell ref="C106:C107"/>
    <mergeCell ref="D106:D107"/>
    <mergeCell ref="E106:E107"/>
    <mergeCell ref="F106:F107"/>
    <mergeCell ref="G106:G107"/>
    <mergeCell ref="L110:L111"/>
    <mergeCell ref="M110:M111"/>
    <mergeCell ref="N110:N111"/>
    <mergeCell ref="O110:O111"/>
    <mergeCell ref="P110:P111"/>
    <mergeCell ref="Q110:Q111"/>
    <mergeCell ref="F110:F111"/>
    <mergeCell ref="G110:G111"/>
    <mergeCell ref="H110:H111"/>
    <mergeCell ref="I110:I111"/>
    <mergeCell ref="J110:J111"/>
    <mergeCell ref="K110:K111"/>
    <mergeCell ref="M120:M121"/>
    <mergeCell ref="N120:N121"/>
    <mergeCell ref="O120:O121"/>
    <mergeCell ref="P120:P121"/>
    <mergeCell ref="Q120:Q121"/>
    <mergeCell ref="K120:K121"/>
    <mergeCell ref="L120:L121"/>
    <mergeCell ref="A124:A125"/>
    <mergeCell ref="B124:B125"/>
    <mergeCell ref="C124:C125"/>
    <mergeCell ref="D124:D125"/>
    <mergeCell ref="E124:E125"/>
    <mergeCell ref="G120:G121"/>
    <mergeCell ref="H120:H121"/>
    <mergeCell ref="I120:I121"/>
    <mergeCell ref="J120:J121"/>
    <mergeCell ref="A120:A121"/>
    <mergeCell ref="B120:B121"/>
    <mergeCell ref="C120:C121"/>
    <mergeCell ref="D120:D121"/>
    <mergeCell ref="E120:E121"/>
    <mergeCell ref="F120:F121"/>
    <mergeCell ref="L124:L125"/>
    <mergeCell ref="M124:M125"/>
    <mergeCell ref="N124:N125"/>
    <mergeCell ref="O124:O125"/>
    <mergeCell ref="P124:P125"/>
    <mergeCell ref="Q124:Q125"/>
    <mergeCell ref="F124:F125"/>
    <mergeCell ref="G124:G125"/>
    <mergeCell ref="H124:H125"/>
    <mergeCell ref="I124:I125"/>
    <mergeCell ref="J124:J125"/>
    <mergeCell ref="K124:K125"/>
    <mergeCell ref="M127:M128"/>
    <mergeCell ref="N127:N128"/>
    <mergeCell ref="O127:O128"/>
    <mergeCell ref="P127:P128"/>
    <mergeCell ref="Q127:Q128"/>
    <mergeCell ref="A131:A132"/>
    <mergeCell ref="B131:B132"/>
    <mergeCell ref="C131:C132"/>
    <mergeCell ref="D131:D132"/>
    <mergeCell ref="E131:E132"/>
    <mergeCell ref="G127:G128"/>
    <mergeCell ref="H127:H128"/>
    <mergeCell ref="I127:I128"/>
    <mergeCell ref="J127:J128"/>
    <mergeCell ref="K127:K128"/>
    <mergeCell ref="L127:L128"/>
    <mergeCell ref="A127:A128"/>
    <mergeCell ref="B127:B128"/>
    <mergeCell ref="C127:C128"/>
    <mergeCell ref="D127:D128"/>
    <mergeCell ref="E127:E128"/>
    <mergeCell ref="F127:F128"/>
    <mergeCell ref="L131:L132"/>
    <mergeCell ref="M131:M132"/>
    <mergeCell ref="N131:N132"/>
    <mergeCell ref="O131:O132"/>
    <mergeCell ref="P131:P132"/>
    <mergeCell ref="Q131:Q132"/>
    <mergeCell ref="F131:F132"/>
    <mergeCell ref="G131:G132"/>
    <mergeCell ref="H131:H132"/>
    <mergeCell ref="I131:I132"/>
    <mergeCell ref="J131:J132"/>
    <mergeCell ref="K131:K132"/>
    <mergeCell ref="M133:M134"/>
    <mergeCell ref="N133:N134"/>
    <mergeCell ref="O133:O134"/>
    <mergeCell ref="P133:P134"/>
    <mergeCell ref="Q133:Q134"/>
    <mergeCell ref="A135:A137"/>
    <mergeCell ref="B135:B137"/>
    <mergeCell ref="C135:C137"/>
    <mergeCell ref="D135:D137"/>
    <mergeCell ref="E135:E137"/>
    <mergeCell ref="G133:G134"/>
    <mergeCell ref="H133:H134"/>
    <mergeCell ref="I133:I134"/>
    <mergeCell ref="J133:J134"/>
    <mergeCell ref="K133:K134"/>
    <mergeCell ref="L133:L134"/>
    <mergeCell ref="A133:A134"/>
    <mergeCell ref="B133:B134"/>
    <mergeCell ref="C133:C134"/>
    <mergeCell ref="D133:D134"/>
    <mergeCell ref="E133:E134"/>
    <mergeCell ref="F133:F134"/>
    <mergeCell ref="B141:H141"/>
    <mergeCell ref="A143:D144"/>
    <mergeCell ref="L135:L137"/>
    <mergeCell ref="M135:M137"/>
    <mergeCell ref="N135:N137"/>
    <mergeCell ref="O135:O137"/>
    <mergeCell ref="P135:P137"/>
    <mergeCell ref="Q135:Q137"/>
    <mergeCell ref="F135:F137"/>
    <mergeCell ref="G135:G137"/>
    <mergeCell ref="H135:H137"/>
    <mergeCell ref="I135:I137"/>
    <mergeCell ref="J135:J137"/>
    <mergeCell ref="K135:K137"/>
    <mergeCell ref="A142:Q142"/>
  </mergeCells>
  <hyperlinks>
    <hyperlink ref="C6" r:id="rId1" display="consultantplus://offline/ref=296E051552D9B0DE54C4EEA366783458DCF3E2F270B1C5BE0EE0B1036681A6753D4434517D8E791EF555ABSAVCG"/>
  </hyperlinks>
  <pageMargins left="0.7" right="0.7" top="0.75" bottom="0.75" header="0.3" footer="0.3"/>
  <pageSetup paperSize="9" scale="24" orientation="portrait" r:id="rId2"/>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Финансирование</vt:lpstr>
      <vt:lpstr>Показатели, Критерии</vt:lpstr>
      <vt:lpstr>План реализации</vt:lpstr>
      <vt:lpstr>'План реализации'!Область_печати</vt:lpstr>
      <vt:lpstr>'Показатели, Критерии'!Область_печати</vt:lpstr>
      <vt:lpstr>Финансирование!Область_печати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2020-02-26T08:38:32Z</dcterms:modified>
</cp:coreProperties>
</file>